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0" windowWidth="7905" windowHeight="9105" tabRatio="685"/>
  </bookViews>
  <sheets>
    <sheet name="A" sheetId="2" r:id="rId1"/>
  </sheets>
  <calcPr calcId="145621"/>
</workbook>
</file>

<file path=xl/calcChain.xml><?xml version="1.0" encoding="utf-8"?>
<calcChain xmlns="http://schemas.openxmlformats.org/spreadsheetml/2006/main">
  <c r="H51" i="2" l="1"/>
  <c r="H80" i="2" l="1"/>
  <c r="H65" i="2"/>
  <c r="H57" i="2"/>
  <c r="H38" i="2"/>
  <c r="H31" i="2"/>
  <c r="H26" i="2"/>
  <c r="H22" i="2"/>
  <c r="H19" i="2"/>
  <c r="H11" i="2"/>
  <c r="H12" i="2"/>
  <c r="H13" i="2"/>
  <c r="H14" i="2"/>
  <c r="G80" i="2"/>
  <c r="G65" i="2"/>
  <c r="G57" i="2"/>
  <c r="G38" i="2"/>
  <c r="G31" i="2"/>
  <c r="G26" i="2"/>
  <c r="G22" i="2"/>
  <c r="G19" i="2"/>
  <c r="G11" i="2"/>
  <c r="G12" i="2"/>
  <c r="G13" i="2"/>
  <c r="G14" i="2"/>
  <c r="G17" i="2" l="1"/>
  <c r="G16" i="2" s="1"/>
  <c r="H17" i="2"/>
  <c r="H16" i="2" s="1"/>
  <c r="G55" i="2"/>
  <c r="G10" i="2" s="1"/>
  <c r="G9" i="2" s="1"/>
  <c r="H55" i="2"/>
  <c r="H53" i="2" s="1"/>
  <c r="I94" i="2"/>
  <c r="J94" i="2" s="1"/>
  <c r="I92" i="2"/>
  <c r="I90" i="2"/>
  <c r="J90" i="2" s="1"/>
  <c r="I88" i="2"/>
  <c r="J88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I70" i="2"/>
  <c r="J70" i="2" s="1"/>
  <c r="I69" i="2"/>
  <c r="J69" i="2" s="1"/>
  <c r="I68" i="2"/>
  <c r="J68" i="2" s="1"/>
  <c r="I67" i="2"/>
  <c r="J67" i="2" s="1"/>
  <c r="I66" i="2"/>
  <c r="I63" i="2"/>
  <c r="J63" i="2" s="1"/>
  <c r="I62" i="2"/>
  <c r="J62" i="2" s="1"/>
  <c r="I61" i="2"/>
  <c r="J61" i="2" s="1"/>
  <c r="I60" i="2"/>
  <c r="J60" i="2" s="1"/>
  <c r="I59" i="2"/>
  <c r="J59" i="2" s="1"/>
  <c r="I58" i="2"/>
  <c r="I40" i="2"/>
  <c r="J40" i="2" s="1"/>
  <c r="I39" i="2"/>
  <c r="J39" i="2" s="1"/>
  <c r="I36" i="2"/>
  <c r="I35" i="2"/>
  <c r="J35" i="2" s="1"/>
  <c r="I33" i="2"/>
  <c r="J33" i="2" s="1"/>
  <c r="I32" i="2"/>
  <c r="J32" i="2" s="1"/>
  <c r="I27" i="2"/>
  <c r="J27" i="2" s="1"/>
  <c r="I18" i="2"/>
  <c r="J18" i="2" s="1"/>
  <c r="I20" i="2"/>
  <c r="J20" i="2" s="1"/>
  <c r="I21" i="2"/>
  <c r="J21" i="2" s="1"/>
  <c r="I23" i="2"/>
  <c r="J23" i="2" s="1"/>
  <c r="I24" i="2"/>
  <c r="J24" i="2" s="1"/>
  <c r="G53" i="2" l="1"/>
  <c r="H10" i="2"/>
  <c r="H9" i="2" s="1"/>
  <c r="H29" i="2" s="1"/>
  <c r="H44" i="2" s="1"/>
  <c r="G29" i="2"/>
  <c r="G42" i="2" s="1"/>
  <c r="H42" i="2" l="1"/>
  <c r="G44" i="2"/>
  <c r="I80" i="2"/>
  <c r="J80" i="2" s="1"/>
  <c r="I65" i="2"/>
  <c r="J65" i="2" s="1"/>
  <c r="I57" i="2"/>
  <c r="J57" i="2" s="1"/>
  <c r="J51" i="2"/>
  <c r="I51" i="2"/>
  <c r="B47" i="2"/>
  <c r="I38" i="2"/>
  <c r="J38" i="2" s="1"/>
  <c r="I31" i="2"/>
  <c r="J31" i="2" s="1"/>
  <c r="I26" i="2"/>
  <c r="J26" i="2" s="1"/>
  <c r="I22" i="2"/>
  <c r="J22" i="2" s="1"/>
  <c r="I19" i="2"/>
  <c r="J19" i="2" s="1"/>
  <c r="I14" i="2"/>
  <c r="J14" i="2" s="1"/>
  <c r="I13" i="2"/>
  <c r="I12" i="2"/>
  <c r="J12" i="2" s="1"/>
  <c r="I11" i="2"/>
  <c r="J11" i="2" s="1"/>
  <c r="I55" i="2" l="1"/>
  <c r="J55" i="2" s="1"/>
  <c r="I53" i="2" l="1"/>
  <c r="J53" i="2" s="1"/>
  <c r="I9" i="2"/>
  <c r="J9" i="2" s="1"/>
  <c r="I16" i="2"/>
  <c r="J16" i="2" s="1"/>
  <c r="I17" i="2"/>
  <c r="J17" i="2" s="1"/>
  <c r="I10" i="2" l="1"/>
  <c r="J10" i="2" s="1"/>
  <c r="I29" i="2" l="1"/>
  <c r="J29" i="2" s="1"/>
  <c r="I44" i="2"/>
  <c r="J44" i="2" s="1"/>
  <c r="I42" i="2" l="1"/>
  <c r="J42" i="2" s="1"/>
</calcChain>
</file>

<file path=xl/sharedStrings.xml><?xml version="1.0" encoding="utf-8"?>
<sst xmlns="http://schemas.openxmlformats.org/spreadsheetml/2006/main" count="84" uniqueCount="68">
  <si>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</si>
  <si>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</si>
  <si>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</si>
  <si>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</si>
  <si>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</si>
  <si>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</si>
  <si>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</si>
  <si>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</si>
  <si>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</si>
  <si>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</si>
  <si>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</si>
  <si>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</si>
  <si>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</si>
  <si>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</si>
  <si>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</si>
  <si>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</si>
  <si>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</si>
  <si>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</si>
  <si>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</si>
  <si>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</si>
  <si>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</si>
  <si>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Income and profits</t>
  </si>
  <si>
    <t>Environmental Levy</t>
  </si>
  <si>
    <t>Production and consumption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</si>
  <si>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</si>
  <si>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</si>
  <si>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</si>
  <si>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</si>
  <si>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</si>
  <si>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</si>
  <si>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Bauxite/alumina</t>
  </si>
  <si>
    <t>Other companies</t>
  </si>
  <si>
    <t>PAYE</t>
  </si>
  <si>
    <t>Tax on dividend</t>
  </si>
  <si>
    <t>Other individuals</t>
  </si>
  <si>
    <t>Tax on interest</t>
  </si>
  <si>
    <t>SCT</t>
  </si>
  <si>
    <t>Motor vehicle licenses</t>
  </si>
  <si>
    <t>Other licenses</t>
  </si>
  <si>
    <t>Betting, gaming and lottery</t>
  </si>
  <si>
    <t>Contractors levy</t>
  </si>
  <si>
    <t>GCT (Local)</t>
  </si>
  <si>
    <t>Stamp Duty (Local)</t>
  </si>
  <si>
    <t>Custom Duty</t>
  </si>
  <si>
    <t>Stamp Duty</t>
  </si>
  <si>
    <t>Travel Tax</t>
  </si>
  <si>
    <t>GCT (Imports)</t>
  </si>
  <si>
    <t>SCT (imports)</t>
  </si>
  <si>
    <t>Apr</t>
  </si>
  <si>
    <t>Diff</t>
  </si>
  <si>
    <t xml:space="preserve">CENTRAL GOVERNMENT SUMMARY ACCOUNTS </t>
  </si>
  <si>
    <t>Fiscal Monitoring Table</t>
  </si>
  <si>
    <t>Diff %</t>
  </si>
  <si>
    <t>Accomodation Tax</t>
  </si>
  <si>
    <t>Education tax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</si>
  <si>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</si>
  <si>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</si>
  <si>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</si>
  <si>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</si>
  <si>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</si>
  <si>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</si>
  <si>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</si>
  <si>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</si>
  <si>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</si>
  <si>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</si>
  <si>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</si>
  <si>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2023/24</t>
  </si>
  <si>
    <t>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</si>
</sst>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37">
    <xf numFmtId="0" fontId="0" fillId="0" borderId="0" xfId="0"/>
    <xf numFmtId="0" fontId="4" fillId="0" borderId="13" xfId="0" applyNumberFormat="1" applyFont="1" applyFill="1" applyBorder="1" applyAlignment="1"/>
    <xf numFmtId="0" fontId="4" fillId="0" borderId="0" xfId="0" applyNumberFormat="1" applyFont="1" applyFill="1" applyAlignment="1"/>
    <xf numFmtId="0" fontId="4" fillId="0" borderId="14" xfId="0" applyNumberFormat="1" applyFont="1" applyFill="1" applyBorder="1" applyAlignment="1"/>
    <xf numFmtId="0" fontId="6" fillId="0" borderId="0" xfId="0" applyNumberFormat="1" applyFont="1" applyFill="1" applyAlignment="1"/>
    <xf numFmtId="0" fontId="7" fillId="0" borderId="0" xfId="0" applyFont="1"/>
    <xf numFmtId="0" fontId="5" fillId="0" borderId="0" xfId="0" applyNumberFormat="1" applyFont="1" applyFill="1" applyAlignment="1"/>
    <xf numFmtId="0" fontId="6" fillId="0" borderId="0" xfId="0" applyFont="1"/>
    <xf numFmtId="0" fontId="57" fillId="1" borderId="14" xfId="4011" applyNumberFormat="1" applyFont="1" applyFill="1" applyBorder="1" applyAlignment="1"/>
    <xf numFmtId="0" fontId="57" fillId="1" borderId="15" xfId="4011" applyNumberFormat="1" applyFont="1" applyFill="1" applyBorder="1" applyAlignment="1"/>
    <xf numFmtId="0" fontId="7" fillId="0" borderId="0" xfId="0" applyNumberFormat="1" applyFont="1" applyFill="1" applyAlignment="1"/>
    <xf numFmtId="49" fontId="7" fillId="0" borderId="0" xfId="0" applyNumberFormat="1" applyFont="1"/>
    <xf numFmtId="181" fontId="4" fillId="0" borderId="0" xfId="4012" applyNumberFormat="1" applyFont="1" applyFill="1" applyAlignment="1">
      <alignment horizontal="right" vertical="center" wrapText="1"/>
    </xf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Fill="1" applyAlignment="1">
      <alignment horizontal="center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43" fontId="6" fillId="0" borderId="0" xfId="0" applyNumberFormat="1" applyFont="1" applyFill="1" applyAlignment="1"/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showGridLines="0" tabSelected="1" zoomScale="80" zoomScaleNormal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58" sqref="J58"/>
    </sheetView>
  </sheetViews>
  <sheetFormatPr defaultRowHeight="15.75" x14ac:dyDescent="0.25"/>
  <cols>
    <col min="1" max="1" width="2.33203125" style="7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5" customWidth="1"/>
    <col min="8" max="8" width="11.6640625" style="25" bestFit="1" customWidth="1"/>
    <col min="9" max="9" width="9.6640625" style="25" bestFit="1" customWidth="1"/>
    <col min="10" max="10" width="9.33203125" style="13" customWidth="1"/>
    <col min="11" max="11" width="4.5546875" style="4" customWidth="1"/>
    <col min="12" max="16384" width="8.88671875" style="4"/>
  </cols>
  <sheetData>
    <row r="1" spans="1:12" x14ac:dyDescent="0.25">
      <c r="B1" s="5" t="s">
        <v>50</v>
      </c>
      <c r="C1" s="6"/>
      <c r="D1" s="2"/>
      <c r="E1" s="2"/>
      <c r="F1" s="2"/>
      <c r="G1" s="24"/>
      <c r="H1" s="24"/>
      <c r="I1" s="24"/>
    </row>
    <row r="2" spans="1:12" x14ac:dyDescent="0.25">
      <c r="B2" s="5" t="s">
        <v>51</v>
      </c>
      <c r="C2" s="6"/>
      <c r="D2" s="2"/>
      <c r="E2" s="2"/>
      <c r="F2" s="2"/>
      <c r="G2" s="24"/>
      <c r="H2" s="24"/>
      <c r="I2" s="24"/>
    </row>
    <row r="3" spans="1:12" x14ac:dyDescent="0.25">
      <c r="B3" s="5" t="s">
        <v>66</v>
      </c>
      <c r="C3" s="2"/>
      <c r="D3" s="2"/>
      <c r="E3" s="2"/>
      <c r="F3" s="7"/>
      <c r="G3" s="24"/>
      <c r="H3" s="24"/>
      <c r="I3" s="24"/>
    </row>
    <row r="4" spans="1:12" x14ac:dyDescent="0.25">
      <c r="B4" s="2" t="s">
        <v>14</v>
      </c>
      <c r="C4" s="2"/>
      <c r="D4" s="2"/>
      <c r="E4" s="2"/>
      <c r="F4" s="2"/>
    </row>
    <row r="5" spans="1:12" x14ac:dyDescent="0.25">
      <c r="B5" s="2"/>
      <c r="D5" s="2"/>
      <c r="E5" s="2"/>
      <c r="F5" s="2"/>
      <c r="G5" s="24"/>
      <c r="H5" s="24"/>
      <c r="I5" s="24"/>
    </row>
    <row r="6" spans="1:12" ht="18" x14ac:dyDescent="0.25">
      <c r="B6" s="8"/>
      <c r="C6" s="8"/>
      <c r="D6" s="8"/>
      <c r="E6" s="8"/>
      <c r="F6" s="8"/>
      <c r="G6" s="26" t="s">
        <v>64</v>
      </c>
      <c r="H6" s="26" t="s">
        <v>63</v>
      </c>
      <c r="I6" s="26"/>
      <c r="J6" s="14"/>
      <c r="K6" s="8"/>
    </row>
    <row r="7" spans="1:12" ht="18" x14ac:dyDescent="0.25">
      <c r="B7" s="9" t="s">
        <v>0</v>
      </c>
      <c r="C7" s="9"/>
      <c r="D7" s="9"/>
      <c r="E7" s="9"/>
      <c r="F7" s="9"/>
      <c r="G7" s="35" t="s">
        <v>48</v>
      </c>
      <c r="H7" s="35" t="s">
        <v>48</v>
      </c>
      <c r="I7" s="35" t="s">
        <v>49</v>
      </c>
      <c r="J7" s="15" t="s">
        <v>52</v>
      </c>
      <c r="K7" s="9"/>
    </row>
    <row r="8" spans="1:12" x14ac:dyDescent="0.25">
      <c r="B8" s="7"/>
      <c r="C8" s="7"/>
      <c r="D8" s="7"/>
      <c r="E8" s="7"/>
      <c r="F8" s="7"/>
    </row>
    <row r="9" spans="1:12" x14ac:dyDescent="0.25">
      <c r="B9" s="5" t="s">
        <v>1</v>
      </c>
      <c r="C9" s="2"/>
      <c r="D9" s="2"/>
      <c r="E9" s="2"/>
      <c r="F9" s="2"/>
      <c r="G9" s="30">
        <f t="shared" ref="G9" si="0">SUM(G10:G14)</f>
        <v>60267.499365906202</v>
      </c>
      <c r="H9" s="30">
        <f t="shared" ref="H9" si="1">SUM(H10:H14)</f>
        <v>56930.787374947089</v>
      </c>
      <c r="I9" s="30">
        <f t="shared" ref="I9:I14" si="2">G9-H9</f>
        <v>3336.7119909591129</v>
      </c>
      <c r="J9" s="16">
        <f t="shared" ref="J9:J14" si="3">I9/ABS(H9)</f>
        <v>5.8609974406000631E-2</v>
      </c>
    </row>
    <row r="10" spans="1:12" x14ac:dyDescent="0.25">
      <c r="B10" s="2"/>
      <c r="C10" s="2" t="s">
        <v>9</v>
      </c>
      <c r="D10" s="2"/>
      <c r="E10" s="2"/>
      <c r="F10" s="2"/>
      <c r="G10" s="28">
        <f>G55</f>
        <v>57703.017859810003</v>
      </c>
      <c r="H10" s="28">
        <f>H55</f>
        <v>53903.681584329999</v>
      </c>
      <c r="I10" s="28">
        <f t="shared" si="2"/>
        <v>3799.3362754800037</v>
      </c>
      <c r="J10" s="17">
        <f t="shared" si="3"/>
        <v>7.0483799321500978E-2</v>
      </c>
    </row>
    <row r="11" spans="1:12" x14ac:dyDescent="0.25">
      <c r="B11" s="2"/>
      <c r="C11" s="2" t="s">
        <v>15</v>
      </c>
      <c r="D11" s="2"/>
      <c r="E11" s="2"/>
      <c r="F11" s="2"/>
      <c r="G11" s="28">
        <f>G88</f>
        <v>2426.0072344700002</v>
      </c>
      <c r="H11" s="28">
        <f>H88</f>
        <v>2034.08788901192</v>
      </c>
      <c r="I11" s="28">
        <f t="shared" si="2"/>
        <v>391.91934545808022</v>
      </c>
      <c r="J11" s="17">
        <f t="shared" si="3"/>
        <v>0.1926757184756944</v>
      </c>
    </row>
    <row r="12" spans="1:12" x14ac:dyDescent="0.25">
      <c r="B12" s="2"/>
      <c r="C12" s="2" t="s">
        <v>11</v>
      </c>
      <c r="D12" s="2"/>
      <c r="E12" s="2"/>
      <c r="F12" s="2"/>
      <c r="G12" s="28">
        <f>G90</f>
        <v>0</v>
      </c>
      <c r="H12" s="28">
        <f>H90</f>
        <v>105.84294327183848</v>
      </c>
      <c r="I12" s="28">
        <f t="shared" si="2"/>
        <v>-105.84294327183848</v>
      </c>
      <c r="J12" s="17">
        <f t="shared" si="3"/>
        <v>-1</v>
      </c>
    </row>
    <row r="13" spans="1:12" x14ac:dyDescent="0.25">
      <c r="B13" s="2"/>
      <c r="C13" s="2" t="s">
        <v>16</v>
      </c>
      <c r="D13" s="2"/>
      <c r="E13" s="2"/>
      <c r="F13" s="2"/>
      <c r="G13" s="28">
        <f>G92</f>
        <v>0</v>
      </c>
      <c r="H13" s="28">
        <f>H92</f>
        <v>0</v>
      </c>
      <c r="I13" s="28">
        <f t="shared" si="2"/>
        <v>0</v>
      </c>
      <c r="J13" s="17">
        <v>0</v>
      </c>
      <c r="K13" s="12"/>
      <c r="L13" s="12"/>
    </row>
    <row r="14" spans="1:12" x14ac:dyDescent="0.25">
      <c r="B14" s="2"/>
      <c r="C14" s="2" t="s">
        <v>13</v>
      </c>
      <c r="D14" s="2"/>
      <c r="E14" s="2"/>
      <c r="F14" s="2"/>
      <c r="G14" s="28">
        <f>G94</f>
        <v>138.47427162620002</v>
      </c>
      <c r="H14" s="28">
        <f>H94</f>
        <v>887.17495833333305</v>
      </c>
      <c r="I14" s="28">
        <f t="shared" si="2"/>
        <v>-748.70068670713306</v>
      </c>
      <c r="J14" s="17">
        <f t="shared" si="3"/>
        <v>-0.84391548665176386</v>
      </c>
    </row>
    <row r="15" spans="1:12" x14ac:dyDescent="0.25">
      <c r="B15" s="2"/>
      <c r="C15" s="2"/>
      <c r="D15" s="2"/>
      <c r="E15" s="2"/>
      <c r="F15" s="2"/>
      <c r="G15" s="29"/>
      <c r="H15" s="29"/>
      <c r="I15" s="29"/>
      <c r="J15" s="17"/>
    </row>
    <row r="16" spans="1:12" s="10" customFormat="1" x14ac:dyDescent="0.25">
      <c r="A16" s="5"/>
      <c r="B16" s="5" t="s">
        <v>2</v>
      </c>
      <c r="C16" s="6"/>
      <c r="D16" s="6"/>
      <c r="E16" s="6"/>
      <c r="F16" s="6"/>
      <c r="G16" s="30">
        <f t="shared" ref="G16:H16" si="4">G17+G26</f>
        <v>78416.067228860004</v>
      </c>
      <c r="H16" s="30">
        <f t="shared" si="4"/>
        <v>82822.69708166999</v>
      </c>
      <c r="I16" s="30">
        <f t="shared" ref="I16:I24" si="5">G16-H16</f>
        <v>-4406.6298528099869</v>
      </c>
      <c r="J16" s="16">
        <f>I16/ABS(H16)</f>
        <v>-5.3205582625070608E-2</v>
      </c>
    </row>
    <row r="17" spans="1:11" x14ac:dyDescent="0.25">
      <c r="B17" s="2"/>
      <c r="C17" s="2" t="s">
        <v>17</v>
      </c>
      <c r="D17" s="2"/>
      <c r="E17" s="2"/>
      <c r="F17" s="2"/>
      <c r="G17" s="28">
        <f>G18+G19+G22</f>
        <v>71846.313838050002</v>
      </c>
      <c r="H17" s="28">
        <f>H18+H19+H22</f>
        <v>75772.444081669993</v>
      </c>
      <c r="I17" s="28">
        <f t="shared" si="5"/>
        <v>-3926.1302436199912</v>
      </c>
      <c r="J17" s="17">
        <f t="shared" ref="J17:J24" si="6">I17/ABS(H17)</f>
        <v>-5.1814749955647214E-2</v>
      </c>
    </row>
    <row r="18" spans="1:11" x14ac:dyDescent="0.25">
      <c r="B18" s="2"/>
      <c r="C18" s="2"/>
      <c r="D18" s="2" t="s">
        <v>25</v>
      </c>
      <c r="E18" s="2"/>
      <c r="F18" s="2"/>
      <c r="G18" s="28">
        <v>20978.471331880006</v>
      </c>
      <c r="H18" s="28">
        <v>24356.479454</v>
      </c>
      <c r="I18" s="28">
        <f t="shared" si="5"/>
        <v>-3378.0081221199944</v>
      </c>
      <c r="J18" s="17">
        <f t="shared" si="6"/>
        <v>-0.13869032790636879</v>
      </c>
    </row>
    <row r="19" spans="1:11" x14ac:dyDescent="0.25">
      <c r="B19" s="2"/>
      <c r="C19" s="2"/>
      <c r="D19" s="2" t="s">
        <v>58</v>
      </c>
      <c r="E19" s="2"/>
      <c r="F19" s="2"/>
      <c r="G19" s="28">
        <f>G20+G21</f>
        <v>37102.495999999999</v>
      </c>
      <c r="H19" s="28">
        <f>H20+H21</f>
        <v>37400</v>
      </c>
      <c r="I19" s="28">
        <f t="shared" si="5"/>
        <v>-297.50400000000081</v>
      </c>
      <c r="J19" s="17">
        <f t="shared" si="6"/>
        <v>-7.9546524064171339E-3</v>
      </c>
    </row>
    <row r="20" spans="1:11" x14ac:dyDescent="0.25">
      <c r="B20" s="2"/>
      <c r="C20" s="2"/>
      <c r="D20" s="2"/>
      <c r="E20" s="2" t="s">
        <v>26</v>
      </c>
      <c r="F20" s="2"/>
      <c r="G20" s="28">
        <v>33876.983079500002</v>
      </c>
      <c r="H20" s="28">
        <v>34040.4195616</v>
      </c>
      <c r="I20" s="28">
        <f t="shared" si="5"/>
        <v>-163.4364820999981</v>
      </c>
      <c r="J20" s="17">
        <f t="shared" si="6"/>
        <v>-4.8012475816944988E-3</v>
      </c>
      <c r="K20" s="7"/>
    </row>
    <row r="21" spans="1:11" x14ac:dyDescent="0.25">
      <c r="B21" s="2"/>
      <c r="C21" s="2"/>
      <c r="D21" s="2"/>
      <c r="E21" s="2" t="s">
        <v>59</v>
      </c>
      <c r="F21" s="2"/>
      <c r="G21" s="28">
        <v>3225.5129205000003</v>
      </c>
      <c r="H21" s="28">
        <v>3359.5804384000003</v>
      </c>
      <c r="I21" s="28">
        <f t="shared" si="5"/>
        <v>-134.06751789999998</v>
      </c>
      <c r="J21" s="17">
        <f t="shared" si="6"/>
        <v>-3.9906030041015964E-2</v>
      </c>
      <c r="K21" s="7"/>
    </row>
    <row r="22" spans="1:11" x14ac:dyDescent="0.25">
      <c r="B22" s="2"/>
      <c r="C22" s="2"/>
      <c r="D22" s="2" t="s">
        <v>27</v>
      </c>
      <c r="E22" s="2"/>
      <c r="F22" s="2"/>
      <c r="G22" s="28">
        <f t="shared" ref="G22:H22" si="7">G23+G24</f>
        <v>13765.346506169999</v>
      </c>
      <c r="H22" s="28">
        <f t="shared" si="7"/>
        <v>14015.96462767</v>
      </c>
      <c r="I22" s="28">
        <f t="shared" si="5"/>
        <v>-250.61812150000151</v>
      </c>
      <c r="J22" s="17">
        <f t="shared" si="6"/>
        <v>-1.7880904251515936E-2</v>
      </c>
    </row>
    <row r="23" spans="1:11" x14ac:dyDescent="0.25">
      <c r="B23" s="2"/>
      <c r="C23" s="2"/>
      <c r="D23" s="2"/>
      <c r="E23" s="2" t="s">
        <v>19</v>
      </c>
      <c r="F23" s="2"/>
      <c r="G23" s="28">
        <v>3926.7906000799999</v>
      </c>
      <c r="H23" s="28">
        <v>4194.5461625199996</v>
      </c>
      <c r="I23" s="28">
        <f t="shared" si="5"/>
        <v>-267.75556243999972</v>
      </c>
      <c r="J23" s="17">
        <f t="shared" si="6"/>
        <v>-6.3834215208430925E-2</v>
      </c>
    </row>
    <row r="24" spans="1:11" x14ac:dyDescent="0.25">
      <c r="B24" s="2"/>
      <c r="C24" s="2"/>
      <c r="D24" s="2"/>
      <c r="E24" s="2" t="s">
        <v>20</v>
      </c>
      <c r="F24" s="2"/>
      <c r="G24" s="28">
        <v>9838.5559060899996</v>
      </c>
      <c r="H24" s="28">
        <v>9821.4184651500018</v>
      </c>
      <c r="I24" s="28">
        <f t="shared" si="5"/>
        <v>17.137440939997759</v>
      </c>
      <c r="J24" s="17">
        <f t="shared" si="6"/>
        <v>1.7449048730392347E-3</v>
      </c>
    </row>
    <row r="25" spans="1:11" x14ac:dyDescent="0.25">
      <c r="B25" s="2"/>
      <c r="C25" s="2"/>
      <c r="D25" s="2"/>
      <c r="E25" s="2"/>
      <c r="F25" s="2"/>
      <c r="G25" s="29"/>
      <c r="H25" s="29"/>
      <c r="I25" s="29"/>
      <c r="J25" s="17"/>
    </row>
    <row r="26" spans="1:11" x14ac:dyDescent="0.25">
      <c r="B26" s="2"/>
      <c r="C26" s="2" t="s">
        <v>18</v>
      </c>
      <c r="D26" s="2"/>
      <c r="E26" s="2"/>
      <c r="F26" s="2"/>
      <c r="G26" s="28">
        <f>G27</f>
        <v>6569.7533908099995</v>
      </c>
      <c r="H26" s="28">
        <f>H27</f>
        <v>7050.2529999999997</v>
      </c>
      <c r="I26" s="28">
        <f>G26-H26</f>
        <v>-480.49960919000023</v>
      </c>
      <c r="J26" s="17">
        <f t="shared" ref="J26:J27" si="8">I26/ABS(H26)</f>
        <v>-6.8153527141508297E-2</v>
      </c>
    </row>
    <row r="27" spans="1:11" x14ac:dyDescent="0.25">
      <c r="B27" s="2"/>
      <c r="C27" s="2"/>
      <c r="D27" s="2" t="s">
        <v>28</v>
      </c>
      <c r="E27" s="2"/>
      <c r="F27" s="2"/>
      <c r="G27" s="28">
        <v>6569.7533908099995</v>
      </c>
      <c r="H27" s="28">
        <v>7050.2529999999997</v>
      </c>
      <c r="I27" s="28">
        <f>G27-H27</f>
        <v>-480.49960919000023</v>
      </c>
      <c r="J27" s="17">
        <f t="shared" si="8"/>
        <v>-6.8153527141508297E-2</v>
      </c>
    </row>
    <row r="28" spans="1:11" x14ac:dyDescent="0.25">
      <c r="B28" s="2"/>
      <c r="C28" s="2"/>
      <c r="D28" s="2"/>
      <c r="E28" s="2"/>
      <c r="F28" s="2"/>
      <c r="G28" s="29"/>
      <c r="H28" s="29"/>
      <c r="I28" s="29"/>
      <c r="J28" s="17"/>
    </row>
    <row r="29" spans="1:11" s="10" customFormat="1" x14ac:dyDescent="0.25">
      <c r="A29" s="5"/>
      <c r="B29" s="5" t="s">
        <v>3</v>
      </c>
      <c r="C29" s="6"/>
      <c r="D29" s="6"/>
      <c r="E29" s="6"/>
      <c r="F29" s="6"/>
      <c r="G29" s="30">
        <f>+G9-G16</f>
        <v>-18148.567862953802</v>
      </c>
      <c r="H29" s="30">
        <f>+H9-H16</f>
        <v>-25891.909706722901</v>
      </c>
      <c r="I29" s="30">
        <f>G29-H29</f>
        <v>7743.3418437690998</v>
      </c>
      <c r="J29" s="16">
        <f>I29/ABS(H29)</f>
        <v>0.29906414518966601</v>
      </c>
    </row>
    <row r="30" spans="1:11" x14ac:dyDescent="0.25">
      <c r="B30" s="2"/>
      <c r="C30" s="2"/>
      <c r="D30" s="2"/>
      <c r="E30" s="2"/>
      <c r="F30" s="2"/>
      <c r="G30" s="30"/>
      <c r="H30" s="30"/>
      <c r="I30" s="30"/>
      <c r="J30" s="17"/>
    </row>
    <row r="31" spans="1:11" s="10" customFormat="1" x14ac:dyDescent="0.25">
      <c r="A31" s="5"/>
      <c r="B31" s="5" t="s">
        <v>4</v>
      </c>
      <c r="C31" s="6"/>
      <c r="D31" s="6"/>
      <c r="E31" s="6"/>
      <c r="F31" s="6"/>
      <c r="G31" s="30">
        <f t="shared" ref="G31:H31" si="9">G32+G33</f>
        <v>13956.0024043576</v>
      </c>
      <c r="H31" s="30">
        <f t="shared" si="9"/>
        <v>13296.622836423332</v>
      </c>
      <c r="I31" s="30">
        <f>G31-H31</f>
        <v>659.37956793426747</v>
      </c>
      <c r="J31" s="16">
        <f>I31/ABS(H31)</f>
        <v>4.9590003119290883E-2</v>
      </c>
    </row>
    <row r="32" spans="1:11" x14ac:dyDescent="0.25">
      <c r="B32" s="7"/>
      <c r="C32" s="2" t="s">
        <v>19</v>
      </c>
      <c r="D32" s="2"/>
      <c r="E32" s="2"/>
      <c r="F32" s="2"/>
      <c r="G32" s="28">
        <v>11577.06387681</v>
      </c>
      <c r="H32" s="28">
        <v>11577.405503090002</v>
      </c>
      <c r="I32" s="28">
        <f>G32-H32</f>
        <v>-0.34162628000194672</v>
      </c>
      <c r="J32" s="17">
        <f t="shared" ref="J32:J33" si="10">I32/ABS(H32)</f>
        <v>-2.9508017138275661E-5</v>
      </c>
      <c r="K32" s="23"/>
    </row>
    <row r="33" spans="1:11" x14ac:dyDescent="0.25">
      <c r="B33" s="2"/>
      <c r="C33" s="2" t="s">
        <v>20</v>
      </c>
      <c r="D33" s="2"/>
      <c r="E33" s="2"/>
      <c r="F33" s="2"/>
      <c r="G33" s="28">
        <v>2378.9385275475997</v>
      </c>
      <c r="H33" s="28">
        <v>1719.2173333333301</v>
      </c>
      <c r="I33" s="28">
        <f>G33-H33</f>
        <v>659.72119421426964</v>
      </c>
      <c r="J33" s="17">
        <f t="shared" si="10"/>
        <v>0.38373344743747984</v>
      </c>
    </row>
    <row r="34" spans="1:11" x14ac:dyDescent="0.25">
      <c r="B34" s="2"/>
      <c r="C34" s="2"/>
      <c r="D34" s="2"/>
      <c r="E34" s="2"/>
      <c r="F34" s="2"/>
      <c r="G34" s="28"/>
      <c r="H34" s="28"/>
      <c r="I34" s="28"/>
      <c r="J34" s="17"/>
    </row>
    <row r="35" spans="1:11" s="10" customFormat="1" x14ac:dyDescent="0.25">
      <c r="A35" s="5"/>
      <c r="B35" s="5" t="s">
        <v>61</v>
      </c>
      <c r="C35" s="6"/>
      <c r="D35" s="6"/>
      <c r="E35" s="6"/>
      <c r="F35" s="6"/>
      <c r="G35" s="33">
        <v>470.06694965999998</v>
      </c>
      <c r="H35" s="33">
        <v>9.1</v>
      </c>
      <c r="I35" s="30">
        <f>G35-H35</f>
        <v>460.96694965999995</v>
      </c>
      <c r="J35" s="16">
        <f>I35/ABS(H35)</f>
        <v>50.655708753846149</v>
      </c>
    </row>
    <row r="36" spans="1:11" s="10" customFormat="1" x14ac:dyDescent="0.25">
      <c r="A36" s="5"/>
      <c r="B36" s="5" t="s">
        <v>65</v>
      </c>
      <c r="C36" s="6"/>
      <c r="D36" s="6"/>
      <c r="E36" s="6"/>
      <c r="F36" s="6"/>
      <c r="G36" s="33">
        <v>0</v>
      </c>
      <c r="H36" s="33">
        <v>0</v>
      </c>
      <c r="I36" s="30">
        <f>G36-H36</f>
        <v>0</v>
      </c>
      <c r="J36" s="16">
        <v>0</v>
      </c>
    </row>
    <row r="37" spans="1:11" x14ac:dyDescent="0.25">
      <c r="B37" s="7"/>
      <c r="C37" s="2"/>
      <c r="D37" s="2"/>
      <c r="E37" s="2"/>
      <c r="F37" s="2"/>
      <c r="G37" s="30"/>
      <c r="H37" s="30"/>
      <c r="I37" s="30"/>
      <c r="J37" s="17"/>
    </row>
    <row r="38" spans="1:11" s="10" customFormat="1" x14ac:dyDescent="0.25">
      <c r="A38" s="5"/>
      <c r="B38" s="5" t="s">
        <v>5</v>
      </c>
      <c r="C38" s="6"/>
      <c r="D38" s="6"/>
      <c r="E38" s="6"/>
      <c r="F38" s="6"/>
      <c r="G38" s="30">
        <f>G39+G40</f>
        <v>4993.0905425400006</v>
      </c>
      <c r="H38" s="30">
        <f>H39+H40</f>
        <v>5192.0610701200003</v>
      </c>
      <c r="I38" s="30">
        <f>G38-H38</f>
        <v>-198.97052757999973</v>
      </c>
      <c r="J38" s="16">
        <f>I38/ABS(H38)</f>
        <v>-3.8322069962748159E-2</v>
      </c>
    </row>
    <row r="39" spans="1:11" x14ac:dyDescent="0.25">
      <c r="B39" s="7"/>
      <c r="C39" s="2" t="s">
        <v>19</v>
      </c>
      <c r="D39" s="2"/>
      <c r="E39" s="2"/>
      <c r="F39" s="2"/>
      <c r="G39" s="28">
        <v>2122.6002996300003</v>
      </c>
      <c r="H39" s="28">
        <v>2222.6002996300003</v>
      </c>
      <c r="I39" s="28">
        <f>G39-H39</f>
        <v>-100</v>
      </c>
      <c r="J39" s="17">
        <f t="shared" ref="J39:J40" si="11">I39/ABS(H39)</f>
        <v>-4.4992345234834689E-2</v>
      </c>
    </row>
    <row r="40" spans="1:11" x14ac:dyDescent="0.25">
      <c r="B40" s="7"/>
      <c r="C40" s="2" t="s">
        <v>20</v>
      </c>
      <c r="D40" s="2"/>
      <c r="E40" s="2"/>
      <c r="F40" s="2"/>
      <c r="G40" s="28">
        <v>2870.4902429100002</v>
      </c>
      <c r="H40" s="28">
        <v>2969.46077049</v>
      </c>
      <c r="I40" s="28">
        <f>G40-H40</f>
        <v>-98.970527579999725</v>
      </c>
      <c r="J40" s="17">
        <f t="shared" si="11"/>
        <v>-3.3329461215164766E-2</v>
      </c>
    </row>
    <row r="41" spans="1:11" x14ac:dyDescent="0.25">
      <c r="B41" s="7"/>
      <c r="C41" s="2"/>
      <c r="D41" s="2"/>
      <c r="E41" s="2"/>
      <c r="F41" s="2"/>
      <c r="G41" s="29"/>
      <c r="H41" s="29"/>
      <c r="I41" s="29"/>
      <c r="J41" s="17"/>
    </row>
    <row r="42" spans="1:11" x14ac:dyDescent="0.25">
      <c r="B42" s="5" t="s">
        <v>6</v>
      </c>
      <c r="C42" s="6"/>
      <c r="D42" s="6"/>
      <c r="E42" s="6"/>
      <c r="F42" s="6"/>
      <c r="G42" s="30">
        <f>+G29+G31-G38+G35-G36</f>
        <v>-8715.5890514762013</v>
      </c>
      <c r="H42" s="30">
        <f>+H29+H31-H38+H35-H36</f>
        <v>-17778.247940419569</v>
      </c>
      <c r="I42" s="30">
        <f>+I29+I31-I38+I35-I36</f>
        <v>9062.658888943366</v>
      </c>
      <c r="J42" s="16">
        <f>I42/ABS(H42)</f>
        <v>0.50976108103088402</v>
      </c>
    </row>
    <row r="43" spans="1:11" x14ac:dyDescent="0.25">
      <c r="B43" s="6"/>
      <c r="C43" s="6"/>
      <c r="D43" s="6"/>
      <c r="E43" s="6"/>
      <c r="F43" s="6"/>
      <c r="G43" s="30"/>
      <c r="H43" s="30"/>
      <c r="I43" s="30"/>
      <c r="J43" s="17"/>
      <c r="K43" s="7"/>
    </row>
    <row r="44" spans="1:11" ht="16.5" thickBot="1" x14ac:dyDescent="0.3">
      <c r="B44" s="5" t="s">
        <v>7</v>
      </c>
      <c r="C44" s="6"/>
      <c r="D44" s="6"/>
      <c r="E44" s="6"/>
      <c r="F44" s="6"/>
      <c r="G44" s="30">
        <f>+G29+G22</f>
        <v>-4383.2213567838025</v>
      </c>
      <c r="H44" s="30">
        <f>+H29+H22</f>
        <v>-11875.945079052901</v>
      </c>
      <c r="I44" s="30">
        <f>G44-H44</f>
        <v>7492.7237222690983</v>
      </c>
      <c r="J44" s="16">
        <f>I44/ABS(H44)</f>
        <v>0.63091599636015139</v>
      </c>
    </row>
    <row r="45" spans="1:11" x14ac:dyDescent="0.25">
      <c r="B45" s="1"/>
      <c r="C45" s="1"/>
      <c r="D45" s="1"/>
      <c r="E45" s="1"/>
      <c r="F45" s="1"/>
      <c r="G45" s="31"/>
      <c r="H45" s="31"/>
      <c r="I45" s="31"/>
      <c r="J45" s="22"/>
    </row>
    <row r="46" spans="1:11" x14ac:dyDescent="0.25">
      <c r="B46" s="5" t="s">
        <v>8</v>
      </c>
      <c r="C46" s="7"/>
      <c r="D46" s="7"/>
      <c r="E46" s="7"/>
      <c r="F46" s="2"/>
      <c r="G46" s="24"/>
      <c r="H46" s="24"/>
      <c r="I46" s="24"/>
      <c r="J46" s="21"/>
    </row>
    <row r="47" spans="1:11" x14ac:dyDescent="0.25">
      <c r="B47" s="5" t="str">
        <f>B3</f>
        <v>FY 2023/24</v>
      </c>
      <c r="C47" s="7"/>
      <c r="D47" s="2"/>
      <c r="E47" s="2"/>
      <c r="F47" s="2"/>
      <c r="G47" s="24"/>
      <c r="H47" s="24"/>
      <c r="I47" s="24"/>
    </row>
    <row r="48" spans="1:11" x14ac:dyDescent="0.25">
      <c r="B48" s="2" t="s">
        <v>14</v>
      </c>
      <c r="D48" s="2"/>
      <c r="E48" s="2"/>
      <c r="F48" s="2"/>
      <c r="G48" s="24"/>
      <c r="H48" s="24"/>
      <c r="I48" s="24"/>
    </row>
    <row r="49" spans="2:10" s="4" customFormat="1" x14ac:dyDescent="0.25">
      <c r="B49" s="2"/>
      <c r="C49" s="2"/>
      <c r="D49" s="2"/>
      <c r="E49" s="2"/>
      <c r="F49" s="2"/>
      <c r="G49" s="24"/>
      <c r="H49" s="24"/>
      <c r="I49" s="24"/>
      <c r="J49" s="13"/>
    </row>
    <row r="50" spans="2:10" s="4" customFormat="1" ht="18" x14ac:dyDescent="0.25">
      <c r="B50" s="8"/>
      <c r="C50" s="8"/>
      <c r="D50" s="8"/>
      <c r="E50" s="8"/>
      <c r="F50" s="8"/>
      <c r="G50" s="26" t="s">
        <v>64</v>
      </c>
      <c r="H50" s="26" t="s">
        <v>63</v>
      </c>
      <c r="I50" s="26"/>
      <c r="J50" s="14"/>
    </row>
    <row r="51" spans="2:10" s="4" customFormat="1" ht="18" x14ac:dyDescent="0.25">
      <c r="B51" s="9" t="s">
        <v>0</v>
      </c>
      <c r="C51" s="9"/>
      <c r="D51" s="9"/>
      <c r="E51" s="9"/>
      <c r="F51" s="9"/>
      <c r="G51" s="27" t="s">
        <v>48</v>
      </c>
      <c r="H51" s="27" t="str">
        <f>+H7</f>
        <v>Apr</v>
      </c>
      <c r="I51" s="27" t="str">
        <f>I7</f>
        <v>Diff</v>
      </c>
      <c r="J51" s="15" t="str">
        <f>J7</f>
        <v>Diff %</v>
      </c>
    </row>
    <row r="52" spans="2:10" s="4" customFormat="1" x14ac:dyDescent="0.25">
      <c r="B52" s="3"/>
      <c r="C52" s="3"/>
      <c r="D52" s="3"/>
      <c r="E52" s="3"/>
      <c r="F52" s="3"/>
      <c r="G52" s="25"/>
      <c r="H52" s="25"/>
      <c r="I52" s="25"/>
      <c r="J52" s="13"/>
    </row>
    <row r="53" spans="2:10" s="4" customFormat="1" x14ac:dyDescent="0.25">
      <c r="B53" s="7" t="s">
        <v>1</v>
      </c>
      <c r="C53" s="2"/>
      <c r="D53" s="2"/>
      <c r="E53" s="2"/>
      <c r="F53" s="2"/>
      <c r="G53" s="30">
        <f t="shared" ref="G53" si="12">G55+G88+G90+G92+G94</f>
        <v>60267.499365906202</v>
      </c>
      <c r="H53" s="30">
        <f t="shared" ref="H53" si="13">H55+H88+H90+H92+H94</f>
        <v>56930.787374947089</v>
      </c>
      <c r="I53" s="30">
        <f>G53-H53</f>
        <v>3336.7119909591129</v>
      </c>
      <c r="J53" s="16">
        <f>I53/ABS(H53)</f>
        <v>5.8609974406000631E-2</v>
      </c>
    </row>
    <row r="54" spans="2:10" s="4" customFormat="1" x14ac:dyDescent="0.25">
      <c r="B54" s="2"/>
      <c r="C54" s="2"/>
      <c r="D54" s="2" t="s">
        <v>29</v>
      </c>
      <c r="E54" s="2"/>
      <c r="F54" s="2"/>
      <c r="G54" s="30"/>
      <c r="H54" s="30"/>
      <c r="I54" s="30"/>
      <c r="J54" s="17"/>
    </row>
    <row r="55" spans="2:10" s="4" customFormat="1" x14ac:dyDescent="0.25">
      <c r="B55" s="7" t="s">
        <v>9</v>
      </c>
      <c r="C55" s="2"/>
      <c r="D55" s="2"/>
      <c r="E55" s="2"/>
      <c r="F55" s="2"/>
      <c r="G55" s="30">
        <f t="shared" ref="G55" si="14">G57+G65+G80</f>
        <v>57703.017859810003</v>
      </c>
      <c r="H55" s="30">
        <f t="shared" ref="H55" si="15">H57+H65+H80</f>
        <v>53903.681584329999</v>
      </c>
      <c r="I55" s="30">
        <f>G55-H55</f>
        <v>3799.3362754800037</v>
      </c>
      <c r="J55" s="16">
        <f>I55/ABS(H55)</f>
        <v>7.0483799321500978E-2</v>
      </c>
    </row>
    <row r="56" spans="2:10" s="4" customFormat="1" x14ac:dyDescent="0.25">
      <c r="B56" s="2"/>
      <c r="C56" s="2"/>
      <c r="D56" s="2"/>
      <c r="E56" s="2"/>
      <c r="F56" s="2"/>
      <c r="G56" s="29"/>
      <c r="H56" s="29"/>
      <c r="I56" s="29"/>
      <c r="J56" s="17"/>
    </row>
    <row r="57" spans="2:10" s="4" customFormat="1" x14ac:dyDescent="0.25">
      <c r="B57" s="2"/>
      <c r="C57" s="2" t="s">
        <v>21</v>
      </c>
      <c r="D57" s="2"/>
      <c r="E57" s="2"/>
      <c r="F57" s="2"/>
      <c r="G57" s="28">
        <f t="shared" ref="G57" si="16">SUM(G58:G63)</f>
        <v>15713.096815999999</v>
      </c>
      <c r="H57" s="28">
        <f t="shared" ref="H57" si="17">SUM(H58:H63)</f>
        <v>12339.662667029999</v>
      </c>
      <c r="I57" s="28">
        <f t="shared" ref="I57:I63" si="18">G57-H57</f>
        <v>3373.43414897</v>
      </c>
      <c r="J57" s="17">
        <f t="shared" ref="J57:J86" si="19">I57/ABS(H57)</f>
        <v>0.27338139137169321</v>
      </c>
    </row>
    <row r="58" spans="2:10" s="4" customFormat="1" x14ac:dyDescent="0.25">
      <c r="B58" s="2"/>
      <c r="C58" s="2"/>
      <c r="D58" s="2" t="s">
        <v>30</v>
      </c>
      <c r="E58" s="2"/>
      <c r="F58" s="2"/>
      <c r="G58" s="28">
        <v>0</v>
      </c>
      <c r="H58" s="28">
        <v>0</v>
      </c>
      <c r="I58" s="28">
        <f t="shared" si="18"/>
        <v>0</v>
      </c>
      <c r="J58" s="17">
        <v>0</v>
      </c>
    </row>
    <row r="59" spans="2:10" s="4" customFormat="1" x14ac:dyDescent="0.25">
      <c r="B59" s="2"/>
      <c r="C59" s="2"/>
      <c r="D59" s="2" t="s">
        <v>31</v>
      </c>
      <c r="E59" s="2"/>
      <c r="F59" s="2"/>
      <c r="G59" s="28">
        <v>919.66774199999998</v>
      </c>
      <c r="H59" s="28">
        <v>850</v>
      </c>
      <c r="I59" s="28">
        <f t="shared" si="18"/>
        <v>69.667741999999976</v>
      </c>
      <c r="J59" s="17">
        <f t="shared" si="19"/>
        <v>8.1962049411764673E-2</v>
      </c>
    </row>
    <row r="60" spans="2:10" s="4" customFormat="1" x14ac:dyDescent="0.25">
      <c r="B60" s="2"/>
      <c r="C60" s="2"/>
      <c r="D60" s="2" t="s">
        <v>32</v>
      </c>
      <c r="E60" s="2"/>
      <c r="F60" s="2"/>
      <c r="G60" s="28">
        <v>11574.09633</v>
      </c>
      <c r="H60" s="28">
        <v>9060.9166247600006</v>
      </c>
      <c r="I60" s="28">
        <f t="shared" si="18"/>
        <v>2513.1797052399997</v>
      </c>
      <c r="J60" s="17">
        <f t="shared" si="19"/>
        <v>0.27736484169520398</v>
      </c>
    </row>
    <row r="61" spans="2:10" s="4" customFormat="1" x14ac:dyDescent="0.25">
      <c r="B61" s="2"/>
      <c r="C61" s="2"/>
      <c r="D61" s="2" t="s">
        <v>33</v>
      </c>
      <c r="E61" s="2"/>
      <c r="F61" s="2"/>
      <c r="G61" s="28">
        <v>127.5</v>
      </c>
      <c r="H61" s="28">
        <v>216.084791</v>
      </c>
      <c r="I61" s="28">
        <f t="shared" si="18"/>
        <v>-88.584790999999996</v>
      </c>
      <c r="J61" s="17">
        <f t="shared" si="19"/>
        <v>-0.40995384538655477</v>
      </c>
    </row>
    <row r="62" spans="2:10" s="4" customFormat="1" x14ac:dyDescent="0.25">
      <c r="B62" s="2"/>
      <c r="C62" s="2"/>
      <c r="D62" s="2" t="s">
        <v>34</v>
      </c>
      <c r="E62" s="2"/>
      <c r="F62" s="2"/>
      <c r="G62" s="28">
        <v>373.93090999999998</v>
      </c>
      <c r="H62" s="28">
        <v>371.09645807999999</v>
      </c>
      <c r="I62" s="28">
        <f t="shared" si="18"/>
        <v>2.8344519199999922</v>
      </c>
      <c r="J62" s="17">
        <f t="shared" si="19"/>
        <v>7.6380462768764791E-3</v>
      </c>
    </row>
    <row r="63" spans="2:10" s="4" customFormat="1" x14ac:dyDescent="0.25">
      <c r="B63" s="2"/>
      <c r="C63" s="2"/>
      <c r="D63" s="2" t="s">
        <v>35</v>
      </c>
      <c r="E63" s="2"/>
      <c r="F63" s="2"/>
      <c r="G63" s="28">
        <v>2717.9018339999998</v>
      </c>
      <c r="H63" s="28">
        <v>1841.56479319</v>
      </c>
      <c r="I63" s="28">
        <f t="shared" si="18"/>
        <v>876.33704080999973</v>
      </c>
      <c r="J63" s="17">
        <f t="shared" si="19"/>
        <v>0.47586544011410481</v>
      </c>
    </row>
    <row r="64" spans="2:10" s="4" customFormat="1" x14ac:dyDescent="0.25">
      <c r="B64" s="2"/>
      <c r="C64" s="2"/>
      <c r="D64" s="2"/>
      <c r="E64" s="2"/>
      <c r="F64" s="2"/>
      <c r="G64" s="28"/>
      <c r="H64" s="28"/>
      <c r="I64" s="28"/>
      <c r="J64" s="17"/>
    </row>
    <row r="65" spans="2:11" s="4" customFormat="1" x14ac:dyDescent="0.25">
      <c r="B65" s="2"/>
      <c r="C65" s="2" t="s">
        <v>23</v>
      </c>
      <c r="D65" s="2"/>
      <c r="E65" s="2"/>
      <c r="F65" s="2"/>
      <c r="G65" s="28">
        <f t="shared" ref="G65:H65" si="20">SUM(G66:G78)</f>
        <v>21312.800943690003</v>
      </c>
      <c r="H65" s="28">
        <f t="shared" si="20"/>
        <v>21545.03739021</v>
      </c>
      <c r="I65" s="28">
        <f t="shared" ref="I65:I78" si="21">G65-H65</f>
        <v>-232.23644651999712</v>
      </c>
      <c r="J65" s="17">
        <f t="shared" si="19"/>
        <v>-1.0779115501815033E-2</v>
      </c>
    </row>
    <row r="66" spans="2:11" s="4" customFormat="1" x14ac:dyDescent="0.25">
      <c r="B66" s="2"/>
      <c r="C66" s="2"/>
      <c r="D66" s="7" t="s">
        <v>56</v>
      </c>
      <c r="E66" s="2"/>
      <c r="F66" s="2"/>
      <c r="G66" s="36">
        <v>9.0523539999999993</v>
      </c>
      <c r="H66" s="36">
        <v>0</v>
      </c>
      <c r="I66" s="36">
        <f t="shared" si="21"/>
        <v>9.0523539999999993</v>
      </c>
      <c r="J66" s="17" t="s">
        <v>62</v>
      </c>
    </row>
    <row r="67" spans="2:11" s="4" customFormat="1" x14ac:dyDescent="0.25">
      <c r="B67" s="2"/>
      <c r="C67" s="2"/>
      <c r="D67" s="2" t="s">
        <v>36</v>
      </c>
      <c r="E67" s="2"/>
      <c r="F67" s="2"/>
      <c r="G67" s="36">
        <v>2012.138813</v>
      </c>
      <c r="H67" s="36">
        <v>1772.1983657000001</v>
      </c>
      <c r="I67" s="36">
        <f t="shared" si="21"/>
        <v>239.94044729999996</v>
      </c>
      <c r="J67" s="17">
        <f t="shared" si="19"/>
        <v>0.13539141664044249</v>
      </c>
    </row>
    <row r="68" spans="2:11" s="4" customFormat="1" x14ac:dyDescent="0.25">
      <c r="B68" s="2"/>
      <c r="D68" s="2" t="s">
        <v>22</v>
      </c>
      <c r="E68" s="2"/>
      <c r="F68" s="2"/>
      <c r="G68" s="36">
        <v>181.884142</v>
      </c>
      <c r="H68" s="36">
        <v>145.31314699999999</v>
      </c>
      <c r="I68" s="36">
        <f t="shared" si="21"/>
        <v>36.570995000000011</v>
      </c>
      <c r="J68" s="17">
        <f t="shared" si="19"/>
        <v>0.2516702428858692</v>
      </c>
    </row>
    <row r="69" spans="2:11" s="4" customFormat="1" x14ac:dyDescent="0.25">
      <c r="B69" s="2"/>
      <c r="C69" s="2"/>
      <c r="D69" s="2" t="s">
        <v>37</v>
      </c>
      <c r="E69" s="2"/>
      <c r="F69" s="2"/>
      <c r="G69" s="36">
        <v>363.01603699999998</v>
      </c>
      <c r="H69" s="36">
        <v>986.29097300000001</v>
      </c>
      <c r="I69" s="36">
        <f t="shared" si="21"/>
        <v>-623.27493600000003</v>
      </c>
      <c r="J69" s="17">
        <f t="shared" si="19"/>
        <v>-0.63193819376059523</v>
      </c>
    </row>
    <row r="70" spans="2:11" s="4" customFormat="1" x14ac:dyDescent="0.25">
      <c r="B70" s="2"/>
      <c r="C70" s="2"/>
      <c r="D70" s="2" t="s">
        <v>38</v>
      </c>
      <c r="E70" s="2"/>
      <c r="F70" s="2"/>
      <c r="G70" s="36">
        <v>165.61256668999999</v>
      </c>
      <c r="H70" s="36">
        <v>182.93550103999999</v>
      </c>
      <c r="I70" s="36">
        <f t="shared" si="21"/>
        <v>-17.322934349999997</v>
      </c>
      <c r="J70" s="17">
        <f t="shared" si="19"/>
        <v>-9.4694218735663721E-2</v>
      </c>
    </row>
    <row r="71" spans="2:11" s="4" customFormat="1" x14ac:dyDescent="0.25">
      <c r="B71" s="2"/>
      <c r="C71" s="2"/>
      <c r="D71" s="2" t="s">
        <v>60</v>
      </c>
      <c r="E71" s="2"/>
      <c r="F71" s="2"/>
      <c r="G71" s="36">
        <v>2.2003590000000002</v>
      </c>
      <c r="H71" s="36">
        <v>0</v>
      </c>
      <c r="I71" s="36">
        <f t="shared" si="21"/>
        <v>2.2003590000000002</v>
      </c>
      <c r="J71" s="17" t="s">
        <v>62</v>
      </c>
    </row>
    <row r="72" spans="2:11" s="4" customFormat="1" x14ac:dyDescent="0.25">
      <c r="B72" s="2"/>
      <c r="C72" s="2"/>
      <c r="D72" s="2" t="s">
        <v>39</v>
      </c>
      <c r="E72" s="2"/>
      <c r="F72" s="2"/>
      <c r="G72" s="36">
        <v>639.710599</v>
      </c>
      <c r="H72" s="36">
        <v>720.19506999999999</v>
      </c>
      <c r="I72" s="36">
        <f t="shared" si="21"/>
        <v>-80.484470999999985</v>
      </c>
      <c r="J72" s="17">
        <f t="shared" si="19"/>
        <v>-0.11175371000526287</v>
      </c>
    </row>
    <row r="73" spans="2:11" s="4" customFormat="1" x14ac:dyDescent="0.25">
      <c r="B73" s="2"/>
      <c r="C73" s="2"/>
      <c r="D73" s="2" t="s">
        <v>53</v>
      </c>
      <c r="E73" s="2"/>
      <c r="F73" s="2"/>
      <c r="G73" s="36">
        <v>305.29061799999999</v>
      </c>
      <c r="H73" s="36">
        <v>265.78586939000002</v>
      </c>
      <c r="I73" s="36">
        <f t="shared" si="21"/>
        <v>39.504748609999979</v>
      </c>
      <c r="J73" s="17">
        <f t="shared" si="19"/>
        <v>0.14863374302278207</v>
      </c>
    </row>
    <row r="74" spans="2:11" s="4" customFormat="1" x14ac:dyDescent="0.25">
      <c r="B74" s="2"/>
      <c r="C74" s="2"/>
      <c r="D74" s="2" t="s">
        <v>54</v>
      </c>
      <c r="E74" s="2"/>
      <c r="F74" s="2"/>
      <c r="G74" s="36">
        <v>3838.2411550000002</v>
      </c>
      <c r="H74" s="36">
        <v>3837.7871327299999</v>
      </c>
      <c r="I74" s="36">
        <f t="shared" si="21"/>
        <v>0.45402227000022322</v>
      </c>
      <c r="J74" s="17">
        <f t="shared" si="19"/>
        <v>1.1830314040301022E-4</v>
      </c>
      <c r="K74" s="2"/>
    </row>
    <row r="75" spans="2:11" s="4" customFormat="1" x14ac:dyDescent="0.25">
      <c r="B75" s="2"/>
      <c r="C75" s="2"/>
      <c r="D75" s="2" t="s">
        <v>55</v>
      </c>
      <c r="E75" s="2"/>
      <c r="F75" s="2"/>
      <c r="G75" s="36">
        <v>255.363</v>
      </c>
      <c r="H75" s="36">
        <v>284.47527100000002</v>
      </c>
      <c r="I75" s="36">
        <f t="shared" si="21"/>
        <v>-29.112271000000021</v>
      </c>
      <c r="J75" s="17">
        <f t="shared" si="19"/>
        <v>-0.10233673703047468</v>
      </c>
    </row>
    <row r="76" spans="2:11" s="4" customFormat="1" x14ac:dyDescent="0.25">
      <c r="B76" s="2"/>
      <c r="C76" s="2"/>
      <c r="D76" s="2" t="s">
        <v>40</v>
      </c>
      <c r="E76" s="2"/>
      <c r="F76" s="2"/>
      <c r="G76" s="36">
        <v>277.84099400000002</v>
      </c>
      <c r="H76" s="36">
        <v>220.76607200000001</v>
      </c>
      <c r="I76" s="36">
        <f t="shared" si="21"/>
        <v>57.074922000000015</v>
      </c>
      <c r="J76" s="17">
        <f t="shared" si="19"/>
        <v>0.25853122032265907</v>
      </c>
    </row>
    <row r="77" spans="2:11" s="4" customFormat="1" x14ac:dyDescent="0.25">
      <c r="B77" s="2"/>
      <c r="C77" s="2"/>
      <c r="D77" s="2" t="s">
        <v>41</v>
      </c>
      <c r="E77" s="2"/>
      <c r="F77" s="2"/>
      <c r="G77" s="36">
        <v>12664.842377000001</v>
      </c>
      <c r="H77" s="36">
        <v>12477.8816229</v>
      </c>
      <c r="I77" s="36">
        <f t="shared" si="21"/>
        <v>186.96075410000049</v>
      </c>
      <c r="J77" s="17">
        <f t="shared" si="19"/>
        <v>1.4983372959467835E-2</v>
      </c>
    </row>
    <row r="78" spans="2:11" s="4" customFormat="1" x14ac:dyDescent="0.25">
      <c r="B78" s="2"/>
      <c r="C78" s="2"/>
      <c r="D78" s="2" t="s">
        <v>42</v>
      </c>
      <c r="E78" s="2"/>
      <c r="F78" s="2"/>
      <c r="G78" s="36">
        <v>597.60792900000001</v>
      </c>
      <c r="H78" s="36">
        <v>651.40836545000002</v>
      </c>
      <c r="I78" s="36">
        <f t="shared" si="21"/>
        <v>-53.800436450000007</v>
      </c>
      <c r="J78" s="17">
        <f t="shared" si="19"/>
        <v>-8.2590951089235823E-2</v>
      </c>
    </row>
    <row r="79" spans="2:11" s="4" customFormat="1" x14ac:dyDescent="0.25">
      <c r="B79" s="2"/>
      <c r="C79" s="2"/>
      <c r="D79" s="2"/>
      <c r="E79" s="2"/>
      <c r="F79" s="2"/>
      <c r="G79" s="32"/>
      <c r="H79" s="32"/>
      <c r="I79" s="32"/>
      <c r="J79" s="17"/>
    </row>
    <row r="80" spans="2:11" s="4" customFormat="1" x14ac:dyDescent="0.25">
      <c r="B80" s="2"/>
      <c r="C80" s="2" t="s">
        <v>24</v>
      </c>
      <c r="D80" s="2"/>
      <c r="E80" s="2"/>
      <c r="F80" s="2"/>
      <c r="G80" s="28">
        <f>SUM(G81:G86)</f>
        <v>20677.120100119999</v>
      </c>
      <c r="H80" s="28">
        <f>SUM(H81:H86)</f>
        <v>20018.981527090004</v>
      </c>
      <c r="I80" s="28">
        <f t="shared" ref="I80:I86" si="22">G80-H80</f>
        <v>658.13857302999531</v>
      </c>
      <c r="J80" s="17">
        <f t="shared" si="19"/>
        <v>3.2875727076294652E-2</v>
      </c>
    </row>
    <row r="81" spans="1:10" x14ac:dyDescent="0.25">
      <c r="B81" s="2"/>
      <c r="C81" s="2"/>
      <c r="D81" s="2" t="s">
        <v>43</v>
      </c>
      <c r="E81" s="2"/>
      <c r="F81" s="2"/>
      <c r="G81" s="36">
        <v>4411.9256426000002</v>
      </c>
      <c r="H81" s="36">
        <v>4725.2404687100006</v>
      </c>
      <c r="I81" s="36">
        <f t="shared" si="22"/>
        <v>-313.31482611000047</v>
      </c>
      <c r="J81" s="17">
        <f t="shared" si="19"/>
        <v>-6.6306641574060673E-2</v>
      </c>
    </row>
    <row r="82" spans="1:10" x14ac:dyDescent="0.25">
      <c r="B82" s="2"/>
      <c r="C82" s="2"/>
      <c r="D82" s="2" t="s">
        <v>44</v>
      </c>
      <c r="E82" s="2"/>
      <c r="F82" s="2"/>
      <c r="G82" s="36">
        <v>276.24965892</v>
      </c>
      <c r="H82" s="36">
        <v>317.98621486000002</v>
      </c>
      <c r="I82" s="36">
        <f t="shared" si="22"/>
        <v>-41.736555940000017</v>
      </c>
      <c r="J82" s="17">
        <f t="shared" si="19"/>
        <v>-0.13125272099727781</v>
      </c>
    </row>
    <row r="83" spans="1:10" x14ac:dyDescent="0.25">
      <c r="B83" s="2"/>
      <c r="C83" s="2"/>
      <c r="D83" s="2" t="s">
        <v>45</v>
      </c>
      <c r="E83" s="2"/>
      <c r="F83" s="2"/>
      <c r="G83" s="36">
        <v>1441.79</v>
      </c>
      <c r="H83" s="36">
        <v>2014.7705336900001</v>
      </c>
      <c r="I83" s="36">
        <f t="shared" si="22"/>
        <v>-572.98053369000013</v>
      </c>
      <c r="J83" s="17">
        <f t="shared" si="19"/>
        <v>-0.28438997102096836</v>
      </c>
    </row>
    <row r="84" spans="1:10" x14ac:dyDescent="0.25">
      <c r="B84" s="2"/>
      <c r="C84" s="2"/>
      <c r="D84" s="2" t="s">
        <v>46</v>
      </c>
      <c r="E84" s="2"/>
      <c r="F84" s="2"/>
      <c r="G84" s="36">
        <v>8827.1443003099994</v>
      </c>
      <c r="H84" s="36">
        <v>8670.0302372700007</v>
      </c>
      <c r="I84" s="36">
        <f t="shared" si="22"/>
        <v>157.11406303999865</v>
      </c>
      <c r="J84" s="17">
        <f t="shared" si="19"/>
        <v>1.8121512698376745E-2</v>
      </c>
    </row>
    <row r="85" spans="1:10" x14ac:dyDescent="0.25">
      <c r="B85" s="2"/>
      <c r="C85" s="2"/>
      <c r="D85" s="2" t="s">
        <v>47</v>
      </c>
      <c r="E85" s="2"/>
      <c r="F85" s="2"/>
      <c r="G85" s="36">
        <v>5291.5410556400002</v>
      </c>
      <c r="H85" s="36">
        <v>3834.6256871999999</v>
      </c>
      <c r="I85" s="36">
        <f t="shared" si="22"/>
        <v>1456.9153684400003</v>
      </c>
      <c r="J85" s="17">
        <f t="shared" si="19"/>
        <v>0.37993678843366413</v>
      </c>
    </row>
    <row r="86" spans="1:10" x14ac:dyDescent="0.25">
      <c r="B86" s="2"/>
      <c r="C86" s="2"/>
      <c r="D86" s="2" t="s">
        <v>22</v>
      </c>
      <c r="E86" s="2"/>
      <c r="F86" s="2"/>
      <c r="G86" s="36">
        <v>428.46944265000002</v>
      </c>
      <c r="H86" s="36">
        <v>456.32838536000003</v>
      </c>
      <c r="I86" s="36">
        <f t="shared" si="22"/>
        <v>-27.858942710000008</v>
      </c>
      <c r="J86" s="17">
        <f t="shared" si="19"/>
        <v>-6.1050207709568476E-2</v>
      </c>
    </row>
    <row r="87" spans="1:10" x14ac:dyDescent="0.25">
      <c r="B87" s="2"/>
      <c r="C87" s="2"/>
      <c r="D87" s="2"/>
      <c r="E87" s="2"/>
      <c r="F87" s="2"/>
      <c r="G87" s="29"/>
      <c r="H87" s="29"/>
      <c r="I87" s="29"/>
      <c r="J87" s="17"/>
    </row>
    <row r="88" spans="1:10" s="10" customFormat="1" x14ac:dyDescent="0.25">
      <c r="A88" s="5"/>
      <c r="B88" s="5" t="s">
        <v>10</v>
      </c>
      <c r="C88" s="6"/>
      <c r="D88" s="6"/>
      <c r="E88" s="6"/>
      <c r="F88" s="6"/>
      <c r="G88" s="30">
        <v>2426.0072344700002</v>
      </c>
      <c r="H88" s="30">
        <v>2034.08788901192</v>
      </c>
      <c r="I88" s="30">
        <f>G88-H88</f>
        <v>391.91934545808022</v>
      </c>
      <c r="J88" s="16">
        <f>I88/ABS(H88)</f>
        <v>0.1926757184756944</v>
      </c>
    </row>
    <row r="89" spans="1:10" s="10" customFormat="1" x14ac:dyDescent="0.25">
      <c r="A89" s="5"/>
      <c r="B89" s="6"/>
      <c r="C89" s="6"/>
      <c r="D89" s="6"/>
      <c r="E89" s="6"/>
      <c r="F89" s="6"/>
      <c r="G89" s="30"/>
      <c r="H89" s="30"/>
      <c r="I89" s="30"/>
      <c r="J89" s="16"/>
    </row>
    <row r="90" spans="1:10" s="10" customFormat="1" x14ac:dyDescent="0.25">
      <c r="A90" s="5"/>
      <c r="B90" s="5" t="s">
        <v>11</v>
      </c>
      <c r="C90" s="6"/>
      <c r="D90" s="6"/>
      <c r="E90" s="6"/>
      <c r="F90" s="6"/>
      <c r="G90" s="33">
        <v>0</v>
      </c>
      <c r="H90" s="33">
        <v>105.84294327183848</v>
      </c>
      <c r="I90" s="33">
        <f>G90-H90</f>
        <v>-105.84294327183848</v>
      </c>
      <c r="J90" s="16">
        <f>I90/ABS(H90)</f>
        <v>-1</v>
      </c>
    </row>
    <row r="91" spans="1:10" s="10" customFormat="1" x14ac:dyDescent="0.25">
      <c r="A91" s="5"/>
      <c r="B91" s="6"/>
      <c r="C91" s="6"/>
      <c r="D91" s="6"/>
      <c r="E91" s="6"/>
      <c r="F91" s="6"/>
      <c r="G91" s="30"/>
      <c r="H91" s="30"/>
      <c r="I91" s="30"/>
      <c r="J91" s="16"/>
    </row>
    <row r="92" spans="1:10" s="10" customFormat="1" x14ac:dyDescent="0.25">
      <c r="A92" s="5"/>
      <c r="B92" s="5" t="s">
        <v>12</v>
      </c>
      <c r="C92" s="6"/>
      <c r="D92" s="6"/>
      <c r="E92" s="6"/>
      <c r="F92" s="6"/>
      <c r="G92" s="30">
        <v>0</v>
      </c>
      <c r="H92" s="30">
        <v>0</v>
      </c>
      <c r="I92" s="30">
        <f>G92-H92</f>
        <v>0</v>
      </c>
      <c r="J92" s="16">
        <v>0</v>
      </c>
    </row>
    <row r="93" spans="1:10" s="10" customFormat="1" x14ac:dyDescent="0.25">
      <c r="A93" s="5"/>
      <c r="B93" s="6"/>
      <c r="C93" s="6"/>
      <c r="D93" s="6"/>
      <c r="E93" s="6"/>
      <c r="F93" s="6"/>
      <c r="G93" s="30"/>
      <c r="H93" s="30"/>
      <c r="I93" s="30"/>
      <c r="J93" s="16"/>
    </row>
    <row r="94" spans="1:10" s="10" customFormat="1" x14ac:dyDescent="0.25">
      <c r="A94" s="5"/>
      <c r="B94" s="5" t="s">
        <v>13</v>
      </c>
      <c r="C94" s="6"/>
      <c r="D94" s="6"/>
      <c r="E94" s="6"/>
      <c r="F94" s="6"/>
      <c r="G94" s="30">
        <v>138.47427162620002</v>
      </c>
      <c r="H94" s="30">
        <v>887.17495833333305</v>
      </c>
      <c r="I94" s="30">
        <f>G94-H94</f>
        <v>-748.70068670713306</v>
      </c>
      <c r="J94" s="16">
        <f>I94/ABS(H94)</f>
        <v>-0.84391548665176386</v>
      </c>
    </row>
    <row r="95" spans="1:10" s="10" customFormat="1" x14ac:dyDescent="0.25">
      <c r="A95" s="5"/>
      <c r="G95" s="34"/>
      <c r="H95" s="34"/>
      <c r="I95" s="34"/>
      <c r="J95" s="18"/>
    </row>
    <row r="96" spans="1:10" s="5" customFormat="1" x14ac:dyDescent="0.25">
      <c r="A96" s="5" t="s">
        <v>57</v>
      </c>
      <c r="G96" s="34"/>
      <c r="H96" s="34"/>
      <c r="I96" s="34"/>
      <c r="J96" s="19"/>
    </row>
    <row r="97" spans="1:10" s="7" customFormat="1" x14ac:dyDescent="0.25">
      <c r="A97" s="11" t="s">
        <v>67</v>
      </c>
      <c r="G97" s="25"/>
      <c r="H97" s="25"/>
      <c r="I97" s="25"/>
      <c r="J97" s="2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2020-02-03T17:24:27Z</cp:lastPrinted>
  <dcterms:created xsi:type="dcterms:W3CDTF">2012-05-30T22:15:58Z</dcterms:created>
  <dcterms:modified xsi:type="dcterms:W3CDTF">2023-05-31T21:49:24Z</dcterms:modified>
</cp:coreProperties>
</file>