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905" yWindow="0" windowWidth="14610" windowHeight="15585" tabRatio="685"/>
  </bookViews>
  <sheets>
    <sheet name="A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2" l="1"/>
  <c r="K94" i="2" l="1"/>
  <c r="K92" i="2"/>
  <c r="K90" i="2"/>
  <c r="K88" i="2"/>
  <c r="K86" i="2"/>
  <c r="K85" i="2"/>
  <c r="K84" i="2"/>
  <c r="K83" i="2"/>
  <c r="K82" i="2"/>
  <c r="K81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3" i="2"/>
  <c r="K62" i="2"/>
  <c r="K61" i="2"/>
  <c r="K60" i="2"/>
  <c r="K59" i="2"/>
  <c r="K58" i="2"/>
  <c r="K40" i="2"/>
  <c r="K39" i="2"/>
  <c r="K36" i="2"/>
  <c r="K35" i="2"/>
  <c r="K33" i="2"/>
  <c r="K32" i="2"/>
  <c r="K18" i="2"/>
  <c r="K21" i="2"/>
  <c r="K20" i="2"/>
  <c r="K24" i="2"/>
  <c r="K23" i="2"/>
  <c r="K27" i="2"/>
  <c r="J10" i="2"/>
  <c r="J9" i="2" s="1"/>
  <c r="J11" i="2"/>
  <c r="J12" i="2"/>
  <c r="J13" i="2"/>
  <c r="J14" i="2"/>
  <c r="J19" i="2"/>
  <c r="J17" i="2" s="1"/>
  <c r="J16" i="2" s="1"/>
  <c r="J29" i="2" s="1"/>
  <c r="J22" i="2"/>
  <c r="J26" i="2"/>
  <c r="J27" i="2"/>
  <c r="J38" i="2"/>
  <c r="J31" i="2"/>
  <c r="J53" i="2"/>
  <c r="J55" i="2"/>
  <c r="J80" i="2"/>
  <c r="J65" i="2"/>
  <c r="J57" i="2"/>
  <c r="J44" i="2" l="1"/>
  <c r="J42" i="2"/>
  <c r="P7" i="2"/>
  <c r="L7" i="2"/>
  <c r="I19" i="2" l="1"/>
  <c r="I17" i="2" s="1"/>
  <c r="I16" i="2" s="1"/>
  <c r="I22" i="2"/>
  <c r="I26" i="2"/>
  <c r="I31" i="2"/>
  <c r="I38" i="2"/>
  <c r="I11" i="2"/>
  <c r="I12" i="2"/>
  <c r="I13" i="2"/>
  <c r="I14" i="2"/>
  <c r="I55" i="2"/>
  <c r="I53" i="2" s="1"/>
  <c r="I57" i="2"/>
  <c r="I80" i="2"/>
  <c r="I65" i="2"/>
  <c r="I10" i="2" l="1"/>
  <c r="I9" i="2" s="1"/>
  <c r="I29" i="2" s="1"/>
  <c r="P50" i="2"/>
  <c r="I44" i="2" l="1"/>
  <c r="I42" i="2"/>
  <c r="Q94" i="2"/>
  <c r="Q92" i="2"/>
  <c r="Q13" i="2" s="1"/>
  <c r="Q90" i="2"/>
  <c r="R90" i="2" s="1"/>
  <c r="Q88" i="2"/>
  <c r="Q11" i="2" s="1"/>
  <c r="Q86" i="2"/>
  <c r="Q85" i="2"/>
  <c r="Q84" i="2"/>
  <c r="Q83" i="2"/>
  <c r="Q82" i="2"/>
  <c r="Q81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3" i="2"/>
  <c r="Q62" i="2"/>
  <c r="Q61" i="2"/>
  <c r="Q60" i="2"/>
  <c r="Q59" i="2"/>
  <c r="Q58" i="2"/>
  <c r="Q40" i="2"/>
  <c r="Q39" i="2"/>
  <c r="Q36" i="2"/>
  <c r="Q35" i="2"/>
  <c r="Q33" i="2"/>
  <c r="Q32" i="2"/>
  <c r="Q18" i="2"/>
  <c r="Q21" i="2"/>
  <c r="Q20" i="2"/>
  <c r="Q19" i="2" s="1"/>
  <c r="Q24" i="2"/>
  <c r="Q23" i="2"/>
  <c r="Q27" i="2"/>
  <c r="Q26" i="2" s="1"/>
  <c r="M94" i="2"/>
  <c r="N94" i="2" s="1"/>
  <c r="M92" i="2"/>
  <c r="M13" i="2" s="1"/>
  <c r="M90" i="2"/>
  <c r="M12" i="2" s="1"/>
  <c r="M88" i="2"/>
  <c r="M11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M63" i="2"/>
  <c r="N63" i="2" s="1"/>
  <c r="M62" i="2"/>
  <c r="N62" i="2" s="1"/>
  <c r="M61" i="2"/>
  <c r="N61" i="2" s="1"/>
  <c r="M60" i="2"/>
  <c r="N60" i="2" s="1"/>
  <c r="M59" i="2"/>
  <c r="N59" i="2" s="1"/>
  <c r="M58" i="2"/>
  <c r="M57" i="2" s="1"/>
  <c r="M18" i="2"/>
  <c r="N18" i="2" s="1"/>
  <c r="M21" i="2"/>
  <c r="N21" i="2" s="1"/>
  <c r="M20" i="2"/>
  <c r="M24" i="2"/>
  <c r="N24" i="2" s="1"/>
  <c r="M23" i="2"/>
  <c r="M22" i="2" s="1"/>
  <c r="M27" i="2"/>
  <c r="N27" i="2" s="1"/>
  <c r="M33" i="2"/>
  <c r="N33" i="2" s="1"/>
  <c r="M32" i="2"/>
  <c r="N32" i="2" s="1"/>
  <c r="M36" i="2"/>
  <c r="M35" i="2"/>
  <c r="N35" i="2" s="1"/>
  <c r="M39" i="2"/>
  <c r="N39" i="2" s="1"/>
  <c r="M40" i="2"/>
  <c r="N40" i="2" s="1"/>
  <c r="L80" i="2"/>
  <c r="L65" i="2"/>
  <c r="L57" i="2"/>
  <c r="L51" i="2"/>
  <c r="L38" i="2"/>
  <c r="L31" i="2"/>
  <c r="L26" i="2"/>
  <c r="L22" i="2"/>
  <c r="L19" i="2"/>
  <c r="L14" i="2"/>
  <c r="L13" i="2"/>
  <c r="L12" i="2"/>
  <c r="L11" i="2"/>
  <c r="H11" i="2"/>
  <c r="H12" i="2"/>
  <c r="H13" i="2"/>
  <c r="H14" i="2"/>
  <c r="H19" i="2"/>
  <c r="H22" i="2"/>
  <c r="H26" i="2"/>
  <c r="H31" i="2"/>
  <c r="H38" i="2"/>
  <c r="H65" i="2"/>
  <c r="H57" i="2"/>
  <c r="H80" i="2"/>
  <c r="Q38" i="2" l="1"/>
  <c r="N57" i="2"/>
  <c r="N11" i="2"/>
  <c r="Q22" i="2"/>
  <c r="Q17" i="2" s="1"/>
  <c r="Q16" i="2" s="1"/>
  <c r="Q31" i="2"/>
  <c r="L55" i="2"/>
  <c r="L53" i="2" s="1"/>
  <c r="N90" i="2"/>
  <c r="Q57" i="2"/>
  <c r="H55" i="2"/>
  <c r="M26" i="2"/>
  <c r="N26" i="2" s="1"/>
  <c r="Q65" i="2"/>
  <c r="Q80" i="2"/>
  <c r="N12" i="2"/>
  <c r="Q12" i="2"/>
  <c r="H17" i="2"/>
  <c r="H16" i="2" s="1"/>
  <c r="N22" i="2"/>
  <c r="M31" i="2"/>
  <c r="N31" i="2" s="1"/>
  <c r="M14" i="2"/>
  <c r="N14" i="2" s="1"/>
  <c r="M65" i="2"/>
  <c r="N65" i="2" s="1"/>
  <c r="M19" i="2"/>
  <c r="N19" i="2" s="1"/>
  <c r="N20" i="2"/>
  <c r="N23" i="2"/>
  <c r="M38" i="2"/>
  <c r="N38" i="2" s="1"/>
  <c r="M80" i="2"/>
  <c r="N80" i="2" s="1"/>
  <c r="Q14" i="2"/>
  <c r="N88" i="2"/>
  <c r="L17" i="2"/>
  <c r="L16" i="2" s="1"/>
  <c r="H53" i="2"/>
  <c r="H10" i="2"/>
  <c r="H9" i="2" s="1"/>
  <c r="L10" i="2" l="1"/>
  <c r="L9" i="2" s="1"/>
  <c r="L29" i="2" s="1"/>
  <c r="Q55" i="2"/>
  <c r="Q10" i="2" s="1"/>
  <c r="Q9" i="2" s="1"/>
  <c r="Q29" i="2" s="1"/>
  <c r="Q53" i="2"/>
  <c r="H29" i="2"/>
  <c r="H44" i="2" s="1"/>
  <c r="M17" i="2"/>
  <c r="H42" i="2" l="1"/>
  <c r="N17" i="2"/>
  <c r="M16" i="2"/>
  <c r="N16" i="2" s="1"/>
  <c r="Q44" i="2"/>
  <c r="Q42" i="2"/>
  <c r="L44" i="2"/>
  <c r="L42" i="2"/>
  <c r="R94" i="2" l="1"/>
  <c r="R88" i="2"/>
  <c r="R35" i="2"/>
  <c r="R86" i="2"/>
  <c r="R84" i="2"/>
  <c r="R83" i="2"/>
  <c r="R82" i="2"/>
  <c r="R81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3" i="2"/>
  <c r="R62" i="2"/>
  <c r="R61" i="2"/>
  <c r="R60" i="2"/>
  <c r="R59" i="2"/>
  <c r="R40" i="2"/>
  <c r="R39" i="2"/>
  <c r="R33" i="2"/>
  <c r="R32" i="2"/>
  <c r="R27" i="2"/>
  <c r="R24" i="2"/>
  <c r="R23" i="2"/>
  <c r="R21" i="2"/>
  <c r="R20" i="2"/>
  <c r="R18" i="2"/>
  <c r="R85" i="2"/>
  <c r="P80" i="2"/>
  <c r="P65" i="2"/>
  <c r="P57" i="2"/>
  <c r="R51" i="2"/>
  <c r="Q51" i="2"/>
  <c r="P51" i="2"/>
  <c r="P38" i="2"/>
  <c r="P31" i="2"/>
  <c r="P26" i="2"/>
  <c r="P22" i="2"/>
  <c r="P19" i="2"/>
  <c r="P14" i="2"/>
  <c r="P13" i="2"/>
  <c r="P12" i="2"/>
  <c r="R12" i="2" s="1"/>
  <c r="P11" i="2"/>
  <c r="P17" i="2" l="1"/>
  <c r="P16" i="2" s="1"/>
  <c r="P55" i="2"/>
  <c r="P53" i="2" l="1"/>
  <c r="P10" i="2"/>
  <c r="P9" i="2" l="1"/>
  <c r="R9" i="2" s="1"/>
  <c r="P29" i="2" l="1"/>
  <c r="P42" i="2" l="1"/>
  <c r="P44" i="2"/>
  <c r="K51" i="2" l="1"/>
  <c r="K80" i="2" l="1"/>
  <c r="K65" i="2"/>
  <c r="K57" i="2"/>
  <c r="K38" i="2"/>
  <c r="K31" i="2"/>
  <c r="K26" i="2"/>
  <c r="K22" i="2"/>
  <c r="K19" i="2"/>
  <c r="K11" i="2"/>
  <c r="K12" i="2"/>
  <c r="K13" i="2"/>
  <c r="K14" i="2"/>
  <c r="G80" i="2"/>
  <c r="R80" i="2" s="1"/>
  <c r="G65" i="2"/>
  <c r="R65" i="2" s="1"/>
  <c r="G57" i="2"/>
  <c r="R57" i="2" s="1"/>
  <c r="G38" i="2"/>
  <c r="R38" i="2" s="1"/>
  <c r="G31" i="2"/>
  <c r="R31" i="2" s="1"/>
  <c r="G26" i="2"/>
  <c r="R26" i="2" s="1"/>
  <c r="G22" i="2"/>
  <c r="R22" i="2" s="1"/>
  <c r="G19" i="2"/>
  <c r="R19" i="2" s="1"/>
  <c r="G11" i="2"/>
  <c r="R11" i="2" s="1"/>
  <c r="G12" i="2"/>
  <c r="G13" i="2"/>
  <c r="G14" i="2"/>
  <c r="R14" i="2" s="1"/>
  <c r="G17" i="2" l="1"/>
  <c r="K17" i="2"/>
  <c r="K16" i="2" s="1"/>
  <c r="G55" i="2"/>
  <c r="K55" i="2"/>
  <c r="K53" i="2" l="1"/>
  <c r="M53" i="2" s="1"/>
  <c r="N53" i="2" s="1"/>
  <c r="M55" i="2"/>
  <c r="G10" i="2"/>
  <c r="R55" i="2"/>
  <c r="G16" i="2"/>
  <c r="R16" i="2" s="1"/>
  <c r="R17" i="2"/>
  <c r="G53" i="2"/>
  <c r="R53" i="2" s="1"/>
  <c r="K10" i="2"/>
  <c r="K9" i="2" s="1"/>
  <c r="K29" i="2" s="1"/>
  <c r="K44" i="2" s="1"/>
  <c r="M10" i="2" l="1"/>
  <c r="N55" i="2"/>
  <c r="G9" i="2"/>
  <c r="R10" i="2"/>
  <c r="K42" i="2"/>
  <c r="N51" i="2"/>
  <c r="M51" i="2"/>
  <c r="B47" i="2"/>
  <c r="M9" i="2" l="1"/>
  <c r="N10" i="2"/>
  <c r="G29" i="2"/>
  <c r="N9" i="2" l="1"/>
  <c r="M29" i="2"/>
  <c r="G42" i="2"/>
  <c r="R42" i="2" s="1"/>
  <c r="R29" i="2"/>
  <c r="G44" i="2"/>
  <c r="R44" i="2" s="1"/>
  <c r="M44" i="2" l="1"/>
  <c r="N44" i="2" s="1"/>
  <c r="N29" i="2"/>
  <c r="M42" i="2"/>
  <c r="N42" i="2" s="1"/>
</calcChain>
</file>

<file path=xl/sharedStrings.xml><?xml version="1.0" encoding="utf-8"?>
<sst xmlns="http://schemas.openxmlformats.org/spreadsheetml/2006/main" count="98" uniqueCount="74">
  <si>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</si>
  <si>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</si>
  <si>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</si>
  <si>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</si>
  <si>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</si>
  <si>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</si>
  <si>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</si>
  <si>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</si>
  <si>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</si>
  <si>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</si>
  <si>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</si>
  <si>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</si>
  <si>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</si>
  <si>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</si>
  <si>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</si>
  <si>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</si>
  <si>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</si>
  <si>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</si>
  <si>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</si>
  <si>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</si>
  <si>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</si>
  <si>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</si>
  <si>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</si>
  <si>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</si>
  <si>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</si>
  <si>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</si>
  <si>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</si>
  <si>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</si>
  <si>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</si>
  <si>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</si>
  <si>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</si>
  <si>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</si>
  <si>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</si>
  <si>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</si>
  <si>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</si>
  <si>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</si>
  <si>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</si>
  <si>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</si>
  <si>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</si>
  <si>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</si>
  <si>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</si>
  <si>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</si>
  <si>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</si>
  <si>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</si>
  <si>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</si>
  <si>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</si>
  <si>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</si>
  <si>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</si>
  <si>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</si>
  <si>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</si>
  <si>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</si>
  <si>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</si>
  <si>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</si>
  <si>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</si>
  <si>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</si>
  <si>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</si>
  <si>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</si>
  <si>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</si>
  <si>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</si>
  <si>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</si>
  <si>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</si>
  <si>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</si>
  <si>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</si>
  <si>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</si>
  <si>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</si>
  <si>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</si>
  <si>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</si>
  <si>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</si>
  <si>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</si>
  <si>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</si>
  <si>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</si>
  <si>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</si>
  <si>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Apr-July</t>
  </si>
  <si>
    <t>August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</si>
</sst>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1" fontId="4" fillId="0" borderId="0" xfId="4012" applyNumberFormat="1" applyFont="1" applyFill="1" applyAlignment="1">
      <alignment horizontal="right" vertical="center" wrapText="1"/>
    </xf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2" fontId="6" fillId="0" borderId="0" xfId="4012" applyNumberFormat="1" applyFont="1" applyFill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right"/>
    </xf>
    <xf numFmtId="166" fontId="57" fillId="1" borderId="28" xfId="4471" applyNumberFormat="1" applyFont="1" applyFill="1" applyBorder="1" applyAlignment="1">
      <alignment horizontal="center"/>
    </xf>
    <xf numFmtId="183" fontId="7" fillId="0" borderId="0" xfId="4012" applyNumberFormat="1" applyFont="1" applyFill="1" applyBorder="1" applyAlignment="1">
      <alignment horizontal="right" vertical="center" wrapText="1"/>
    </xf>
    <xf numFmtId="166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3" fontId="7" fillId="0" borderId="27" xfId="4012" applyNumberFormat="1" applyFont="1" applyBorder="1" applyAlignment="1">
      <alignment horizontal="center" vertical="center"/>
    </xf>
    <xf numFmtId="166" fontId="7" fillId="0" borderId="27" xfId="4471" applyNumberFormat="1" applyFont="1" applyFill="1" applyBorder="1" applyAlignment="1">
      <alignment horizontal="center"/>
    </xf>
    <xf numFmtId="183" fontId="7" fillId="0" borderId="0" xfId="4012" applyNumberFormat="1" applyFont="1" applyBorder="1" applyAlignment="1">
      <alignment horizontal="center" vertical="center"/>
    </xf>
    <xf numFmtId="166" fontId="7" fillId="0" borderId="0" xfId="4471" applyNumberFormat="1" applyFont="1" applyFill="1" applyBorder="1" applyAlignment="1">
      <alignment horizontal="center"/>
    </xf>
    <xf numFmtId="181" fontId="90" fillId="60" borderId="0" xfId="219" applyNumberFormat="1" applyFont="1" applyFill="1" applyAlignment="1">
      <alignment horizontal="right"/>
    </xf>
    <xf numFmtId="183" fontId="57" fillId="1" borderId="15" xfId="4012" quotePrefix="1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Border="1" applyAlignment="1">
      <alignment horizontal="right" vertical="center" wrapText="1"/>
    </xf>
    <xf numFmtId="181" fontId="6" fillId="60" borderId="0" xfId="219" applyNumberFormat="1" applyFont="1" applyFill="1" applyAlignment="1">
      <alignment horizontal="right"/>
    </xf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showGridLines="0" tabSelected="1" zoomScale="82" zoomScaleNormal="80" workbookViewId="0">
      <pane xSplit="5" ySplit="7" topLeftCell="G80" activePane="bottomRight" state="frozen"/>
      <selection pane="topRight" activeCell="F1" sqref="F1"/>
      <selection pane="bottomLeft" activeCell="A8" sqref="A8"/>
      <selection pane="bottomRight" activeCell="E100" sqref="E100"/>
    </sheetView>
  </sheetViews>
  <sheetFormatPr defaultColWidth="8.88671875" defaultRowHeight="15.75" x14ac:dyDescent="0.25"/>
  <cols>
    <col min="1" max="1" width="2.33203125" style="4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10" width="11.6640625" style="20" customWidth="1"/>
    <col min="11" max="12" width="11.6640625" style="20" bestFit="1" customWidth="1"/>
    <col min="13" max="13" width="11.44140625" style="20" customWidth="1"/>
    <col min="14" max="14" width="9.33203125" style="10" customWidth="1"/>
    <col min="15" max="15" width="2.21875" style="10" customWidth="1"/>
    <col min="16" max="16" width="11.6640625" style="20" bestFit="1" customWidth="1"/>
    <col min="17" max="17" width="12.21875" style="20" customWidth="1"/>
    <col min="18" max="18" width="13.77734375" style="10" customWidth="1"/>
    <col min="19" max="16384" width="8.88671875" style="4"/>
  </cols>
  <sheetData>
    <row r="1" spans="2:19" x14ac:dyDescent="0.25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M1" s="19"/>
      <c r="P1" s="19"/>
      <c r="Q1" s="19"/>
    </row>
    <row r="2" spans="2:19" x14ac:dyDescent="0.25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M2" s="19"/>
      <c r="P2" s="19"/>
      <c r="Q2" s="19"/>
    </row>
    <row r="3" spans="2:19" x14ac:dyDescent="0.25">
      <c r="B3" s="32" t="s">
        <v>51</v>
      </c>
      <c r="C3" s="2"/>
      <c r="D3" s="2"/>
      <c r="E3" s="2"/>
      <c r="G3" s="19"/>
      <c r="H3" s="19"/>
      <c r="I3" s="19"/>
      <c r="J3" s="19"/>
      <c r="K3" s="19"/>
      <c r="L3" s="19"/>
      <c r="M3" s="19"/>
      <c r="P3" s="19"/>
      <c r="Q3" s="19"/>
    </row>
    <row r="4" spans="2:19" x14ac:dyDescent="0.25">
      <c r="B4" s="2" t="s">
        <v>14</v>
      </c>
      <c r="C4" s="2"/>
      <c r="D4" s="2"/>
      <c r="E4" s="2"/>
      <c r="F4" s="2"/>
    </row>
    <row r="5" spans="2:19" x14ac:dyDescent="0.25">
      <c r="B5" s="2"/>
      <c r="D5" s="2"/>
      <c r="E5" s="2"/>
      <c r="F5" s="2"/>
      <c r="G5" s="19"/>
      <c r="H5" s="19"/>
      <c r="I5" s="19"/>
      <c r="J5" s="19"/>
      <c r="K5" s="19"/>
      <c r="L5" s="19"/>
      <c r="M5" s="19"/>
      <c r="P5" s="19"/>
      <c r="Q5" s="19"/>
    </row>
    <row r="6" spans="2:19" ht="18" x14ac:dyDescent="0.2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21" t="s">
        <v>49</v>
      </c>
      <c r="L6" s="21" t="s">
        <v>48</v>
      </c>
      <c r="M6" s="21"/>
      <c r="N6" s="11"/>
      <c r="O6" s="11"/>
      <c r="P6" s="21" t="s">
        <v>52</v>
      </c>
      <c r="Q6" s="21"/>
      <c r="R6" s="11"/>
    </row>
    <row r="7" spans="2:19" ht="18" x14ac:dyDescent="0.2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70</v>
      </c>
      <c r="J7" s="30" t="s">
        <v>71</v>
      </c>
      <c r="K7" s="45" t="s">
        <v>72</v>
      </c>
      <c r="L7" s="45" t="str">
        <f>K7</f>
        <v>Apr-July</v>
      </c>
      <c r="M7" s="30" t="s">
        <v>36</v>
      </c>
      <c r="N7" s="12" t="s">
        <v>39</v>
      </c>
      <c r="O7" s="12"/>
      <c r="P7" s="45" t="str">
        <f>K7</f>
        <v>Apr-July</v>
      </c>
      <c r="Q7" s="30" t="s">
        <v>36</v>
      </c>
      <c r="R7" s="12" t="s">
        <v>39</v>
      </c>
    </row>
    <row r="9" spans="2:19" x14ac:dyDescent="0.25">
      <c r="B9" s="5" t="s">
        <v>1</v>
      </c>
      <c r="C9" s="2"/>
      <c r="D9" s="2"/>
      <c r="E9" s="2"/>
      <c r="F9" s="2"/>
      <c r="G9" s="25">
        <f t="shared" ref="G9:H9" si="0">SUM(G10:G14)</f>
        <v>68530.851489447916</v>
      </c>
      <c r="H9" s="25">
        <f t="shared" si="0"/>
        <v>74559.555501974304</v>
      </c>
      <c r="I9" s="25">
        <f t="shared" ref="I9:J9" si="1">SUM(I10:I14)</f>
        <v>81786.802381740315</v>
      </c>
      <c r="J9" s="25">
        <f t="shared" si="1"/>
        <v>77002.927524500003</v>
      </c>
      <c r="K9" s="25">
        <f t="shared" ref="K9:M9" si="2">SUM(K10:K14)</f>
        <v>301880.1368976626</v>
      </c>
      <c r="L9" s="25">
        <f t="shared" si="2"/>
        <v>288957.84072344395</v>
      </c>
      <c r="M9" s="25">
        <f t="shared" si="2"/>
        <v>12922.296174218647</v>
      </c>
      <c r="N9" s="13">
        <f t="shared" ref="N9:N14" si="3">M9/ABS(L9)</f>
        <v>4.4720351390590336E-2</v>
      </c>
      <c r="O9" s="13"/>
      <c r="P9" s="25">
        <f t="shared" ref="P9:Q9" si="4">SUM(P10:P14)</f>
        <v>280585.75282165845</v>
      </c>
      <c r="Q9" s="25">
        <f t="shared" si="4"/>
        <v>21294.384076004128</v>
      </c>
      <c r="R9" s="13">
        <f>Q9/ABS(P9)</f>
        <v>7.5892606313261141E-2</v>
      </c>
    </row>
    <row r="10" spans="2:19" x14ac:dyDescent="0.25">
      <c r="B10" s="2"/>
      <c r="C10" s="2" t="s">
        <v>9</v>
      </c>
      <c r="D10" s="2"/>
      <c r="E10" s="2"/>
      <c r="F10" s="2"/>
      <c r="G10" s="23">
        <f t="shared" ref="G10:M10" si="5">G55</f>
        <v>65422.986912260007</v>
      </c>
      <c r="H10" s="23">
        <f t="shared" si="5"/>
        <v>68814.061651830008</v>
      </c>
      <c r="I10" s="23">
        <f t="shared" si="5"/>
        <v>74683.092157039995</v>
      </c>
      <c r="J10" s="23">
        <f t="shared" ref="J10" si="6">J55</f>
        <v>61919.540986450003</v>
      </c>
      <c r="K10" s="23">
        <f t="shared" si="5"/>
        <v>270839.68170758005</v>
      </c>
      <c r="L10" s="23">
        <f t="shared" si="5"/>
        <v>267139.42890984128</v>
      </c>
      <c r="M10" s="23">
        <f t="shared" si="5"/>
        <v>3700.2527977387654</v>
      </c>
      <c r="N10" s="14">
        <f t="shared" si="3"/>
        <v>1.3851391435697009E-2</v>
      </c>
      <c r="O10" s="14"/>
      <c r="P10" s="23">
        <f>P55</f>
        <v>256371.27533188002</v>
      </c>
      <c r="Q10" s="23">
        <f>Q55</f>
        <v>14468.406375700004</v>
      </c>
      <c r="R10" s="14">
        <f t="shared" ref="R10:R12" si="7">Q10/ABS(P10)</f>
        <v>5.6435364519563408E-2</v>
      </c>
    </row>
    <row r="11" spans="2:19" x14ac:dyDescent="0.25">
      <c r="B11" s="2"/>
      <c r="C11" s="2" t="s">
        <v>15</v>
      </c>
      <c r="D11" s="2"/>
      <c r="E11" s="2"/>
      <c r="F11" s="2"/>
      <c r="G11" s="23">
        <f t="shared" ref="G11:M11" si="8">G88</f>
        <v>2403.8771321200002</v>
      </c>
      <c r="H11" s="23">
        <f t="shared" si="8"/>
        <v>5614.4300006000003</v>
      </c>
      <c r="I11" s="23">
        <f t="shared" si="8"/>
        <v>6446.6167969493208</v>
      </c>
      <c r="J11" s="23">
        <f t="shared" ref="J11" si="9">J88</f>
        <v>13084.36743355</v>
      </c>
      <c r="K11" s="23">
        <f t="shared" si="8"/>
        <v>27549.291363219323</v>
      </c>
      <c r="L11" s="23">
        <f t="shared" si="8"/>
        <v>20521.535063849857</v>
      </c>
      <c r="M11" s="23">
        <f t="shared" si="8"/>
        <v>7027.7562993694664</v>
      </c>
      <c r="N11" s="14">
        <f t="shared" si="3"/>
        <v>0.34245763182450023</v>
      </c>
      <c r="O11" s="14"/>
      <c r="P11" s="23">
        <f>P88</f>
        <v>21993.294051479999</v>
      </c>
      <c r="Q11" s="23">
        <f>Q88</f>
        <v>5555.9973117393238</v>
      </c>
      <c r="R11" s="14">
        <f t="shared" si="7"/>
        <v>0.25262233564168812</v>
      </c>
    </row>
    <row r="12" spans="2:19" x14ac:dyDescent="0.25">
      <c r="B12" s="2"/>
      <c r="C12" s="2" t="s">
        <v>11</v>
      </c>
      <c r="D12" s="2"/>
      <c r="E12" s="2"/>
      <c r="F12" s="2"/>
      <c r="G12" s="23">
        <f t="shared" ref="G12:M12" si="10">G90</f>
        <v>0</v>
      </c>
      <c r="H12" s="23">
        <f t="shared" si="10"/>
        <v>0</v>
      </c>
      <c r="I12" s="23">
        <f t="shared" si="10"/>
        <v>0</v>
      </c>
      <c r="J12" s="23">
        <f t="shared" ref="J12" si="11">J90</f>
        <v>0</v>
      </c>
      <c r="K12" s="23">
        <f t="shared" si="10"/>
        <v>0</v>
      </c>
      <c r="L12" s="23">
        <f t="shared" si="10"/>
        <v>193.37402269249159</v>
      </c>
      <c r="M12" s="23">
        <f t="shared" si="10"/>
        <v>-193.37402269249159</v>
      </c>
      <c r="N12" s="14">
        <f t="shared" si="3"/>
        <v>-1</v>
      </c>
      <c r="O12" s="14"/>
      <c r="P12" s="23">
        <f>P90</f>
        <v>428.04921372000001</v>
      </c>
      <c r="Q12" s="23">
        <f>Q90</f>
        <v>-428.04921372000001</v>
      </c>
      <c r="R12" s="14">
        <f t="shared" si="7"/>
        <v>-1</v>
      </c>
    </row>
    <row r="13" spans="2:19" x14ac:dyDescent="0.25">
      <c r="B13" s="2"/>
      <c r="C13" s="2" t="s">
        <v>16</v>
      </c>
      <c r="D13" s="2"/>
      <c r="E13" s="2"/>
      <c r="F13" s="2"/>
      <c r="G13" s="23">
        <f t="shared" ref="G13:M13" si="12">G92</f>
        <v>0</v>
      </c>
      <c r="H13" s="23">
        <f t="shared" si="12"/>
        <v>0</v>
      </c>
      <c r="I13" s="23">
        <f t="shared" si="12"/>
        <v>0</v>
      </c>
      <c r="J13" s="23">
        <f t="shared" ref="J13" si="13">J92</f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14">
        <v>0</v>
      </c>
      <c r="O13" s="14"/>
      <c r="P13" s="23">
        <f>P92</f>
        <v>0</v>
      </c>
      <c r="Q13" s="23">
        <f>Q92</f>
        <v>0</v>
      </c>
      <c r="R13" s="14">
        <v>0</v>
      </c>
      <c r="S13" s="9"/>
    </row>
    <row r="14" spans="2:19" x14ac:dyDescent="0.25">
      <c r="B14" s="2"/>
      <c r="C14" s="2" t="s">
        <v>13</v>
      </c>
      <c r="D14" s="2"/>
      <c r="E14" s="2"/>
      <c r="F14" s="2"/>
      <c r="G14" s="23">
        <f t="shared" ref="G14:M14" si="14">G94</f>
        <v>703.98744506790001</v>
      </c>
      <c r="H14" s="23">
        <f t="shared" si="14"/>
        <v>131.06384954430001</v>
      </c>
      <c r="I14" s="23">
        <f t="shared" si="14"/>
        <v>657.09342775100015</v>
      </c>
      <c r="J14" s="23">
        <f t="shared" ref="J14" si="15">J94</f>
        <v>1999.0191045000001</v>
      </c>
      <c r="K14" s="23">
        <f t="shared" si="14"/>
        <v>3491.1638268632005</v>
      </c>
      <c r="L14" s="23">
        <f t="shared" si="14"/>
        <v>1103.5027270602943</v>
      </c>
      <c r="M14" s="23">
        <f t="shared" si="14"/>
        <v>2387.6610998029064</v>
      </c>
      <c r="N14" s="14">
        <f t="shared" si="3"/>
        <v>2.1637111003464216</v>
      </c>
      <c r="O14" s="14"/>
      <c r="P14" s="23">
        <f>P94</f>
        <v>1793.1342245783999</v>
      </c>
      <c r="Q14" s="23">
        <f>Q94</f>
        <v>1698.0296022848006</v>
      </c>
      <c r="R14" s="14">
        <f t="shared" ref="R14" si="16">Q14/ABS(P14)</f>
        <v>0.94696179405311376</v>
      </c>
    </row>
    <row r="15" spans="2:19" x14ac:dyDescent="0.25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24"/>
      <c r="N15" s="14"/>
      <c r="O15" s="14"/>
      <c r="P15" s="24"/>
      <c r="Q15" s="24"/>
      <c r="R15" s="14"/>
    </row>
    <row r="16" spans="2:19" s="5" customFormat="1" x14ac:dyDescent="0.25">
      <c r="B16" s="5" t="s">
        <v>2</v>
      </c>
      <c r="C16" s="6"/>
      <c r="D16" s="6"/>
      <c r="E16" s="6"/>
      <c r="F16" s="6"/>
      <c r="G16" s="25">
        <f t="shared" ref="G16:K16" si="17">G17+G26</f>
        <v>86253.564988159997</v>
      </c>
      <c r="H16" s="25">
        <f t="shared" si="17"/>
        <v>84678.793416230023</v>
      </c>
      <c r="I16" s="25">
        <f t="shared" si="17"/>
        <v>80333.305413670008</v>
      </c>
      <c r="J16" s="25">
        <f t="shared" si="17"/>
        <v>84896.227836829989</v>
      </c>
      <c r="K16" s="25">
        <f t="shared" si="17"/>
        <v>336161.89165489003</v>
      </c>
      <c r="L16" s="25">
        <f t="shared" ref="L16" si="18">L17+L26</f>
        <v>342338.59960584337</v>
      </c>
      <c r="M16" s="25">
        <f>M17+M26</f>
        <v>-6176.7079509533378</v>
      </c>
      <c r="N16" s="13">
        <f>M16/ABS(L16)</f>
        <v>-1.8042686270449731E-2</v>
      </c>
      <c r="O16" s="13"/>
      <c r="P16" s="25">
        <f t="shared" ref="P16" si="19">P17+P26</f>
        <v>299020.74754114001</v>
      </c>
      <c r="Q16" s="25">
        <f>Q17+Q26</f>
        <v>37141.144113750051</v>
      </c>
      <c r="R16" s="13">
        <f>Q16/ABS(P16)</f>
        <v>0.12420925443857397</v>
      </c>
    </row>
    <row r="17" spans="2:18" x14ac:dyDescent="0.25">
      <c r="B17" s="2"/>
      <c r="C17" s="2" t="s">
        <v>17</v>
      </c>
      <c r="D17" s="2"/>
      <c r="E17" s="2"/>
      <c r="F17" s="2"/>
      <c r="G17" s="23">
        <f t="shared" ref="G17:M17" si="20">G18+G19+G22</f>
        <v>82479.658468840003</v>
      </c>
      <c r="H17" s="23">
        <f t="shared" si="20"/>
        <v>77107.889690900018</v>
      </c>
      <c r="I17" s="23">
        <f t="shared" si="20"/>
        <v>76447.567422150008</v>
      </c>
      <c r="J17" s="23">
        <f t="shared" si="20"/>
        <v>80750.238277619996</v>
      </c>
      <c r="K17" s="23">
        <f t="shared" si="20"/>
        <v>316785.35385951004</v>
      </c>
      <c r="L17" s="23">
        <f t="shared" si="20"/>
        <v>321975.86460584338</v>
      </c>
      <c r="M17" s="23">
        <f t="shared" si="20"/>
        <v>-5190.5107463333352</v>
      </c>
      <c r="N17" s="14">
        <f>M17/ABS(L17)</f>
        <v>-1.6120806920380377E-2</v>
      </c>
      <c r="O17" s="14"/>
      <c r="P17" s="23">
        <f>P18+P19+P22</f>
        <v>284417.56827719999</v>
      </c>
      <c r="Q17" s="23">
        <f>Q18+Q19+Q22</f>
        <v>32367.785582310054</v>
      </c>
      <c r="R17" s="14">
        <f t="shared" ref="R17:R24" si="21">Q17/ABS(P17)</f>
        <v>0.11380374910864738</v>
      </c>
    </row>
    <row r="18" spans="2:18" x14ac:dyDescent="0.25">
      <c r="B18" s="2"/>
      <c r="C18" s="2"/>
      <c r="D18" s="2" t="s">
        <v>23</v>
      </c>
      <c r="E18" s="2"/>
      <c r="F18" s="2"/>
      <c r="G18" s="23">
        <v>30795.799570329989</v>
      </c>
      <c r="H18" s="23">
        <v>25925.558262020022</v>
      </c>
      <c r="I18" s="23">
        <v>29092.201960750011</v>
      </c>
      <c r="J18" s="23">
        <v>27492.747021930005</v>
      </c>
      <c r="K18" s="46">
        <f>SUM(G18:J18)</f>
        <v>113306.30681503002</v>
      </c>
      <c r="L18" s="23">
        <v>117725.742</v>
      </c>
      <c r="M18" s="23">
        <f>K18-L18</f>
        <v>-4419.4351849699742</v>
      </c>
      <c r="N18" s="14">
        <f t="shared" ref="N18:N31" si="22">M18/ABS(L18)</f>
        <v>-3.7540091995937254E-2</v>
      </c>
      <c r="O18" s="14"/>
      <c r="P18" s="23">
        <v>88724.779328019969</v>
      </c>
      <c r="Q18" s="23">
        <f t="shared" ref="Q18" si="23">K18-P18</f>
        <v>24581.527487010055</v>
      </c>
      <c r="R18" s="14">
        <f t="shared" si="21"/>
        <v>0.27705368977172556</v>
      </c>
    </row>
    <row r="19" spans="2:18" x14ac:dyDescent="0.25">
      <c r="B19" s="2"/>
      <c r="C19" s="2"/>
      <c r="D19" s="2" t="s">
        <v>43</v>
      </c>
      <c r="E19" s="2"/>
      <c r="F19" s="2"/>
      <c r="G19" s="23">
        <f t="shared" ref="G19:M19" si="24">G20+G21</f>
        <v>38201.963000000003</v>
      </c>
      <c r="H19" s="23">
        <f t="shared" si="24"/>
        <v>35630.78</v>
      </c>
      <c r="I19" s="23">
        <f t="shared" si="24"/>
        <v>36653.375999999997</v>
      </c>
      <c r="J19" s="44">
        <f t="shared" si="24"/>
        <v>36998.612999999998</v>
      </c>
      <c r="K19" s="23">
        <f t="shared" si="24"/>
        <v>147484.73199999999</v>
      </c>
      <c r="L19" s="23">
        <f t="shared" si="24"/>
        <v>148600.01300000001</v>
      </c>
      <c r="M19" s="23">
        <f t="shared" si="24"/>
        <v>-1115.2810000000009</v>
      </c>
      <c r="N19" s="14">
        <f t="shared" si="22"/>
        <v>-7.5052550634702895E-3</v>
      </c>
      <c r="O19" s="14"/>
      <c r="P19" s="23">
        <f>P20+P21</f>
        <v>142668.27050698001</v>
      </c>
      <c r="Q19" s="23">
        <f>Q20+Q21</f>
        <v>4816.4614930199878</v>
      </c>
      <c r="R19" s="14">
        <f t="shared" si="21"/>
        <v>3.3759864585898539E-2</v>
      </c>
    </row>
    <row r="20" spans="2:18" x14ac:dyDescent="0.25">
      <c r="B20" s="2"/>
      <c r="C20" s="2"/>
      <c r="D20" s="2"/>
      <c r="E20" s="2" t="s">
        <v>24</v>
      </c>
      <c r="F20" s="2"/>
      <c r="G20" s="23">
        <v>36203.311885940006</v>
      </c>
      <c r="H20" s="44">
        <v>33533.418876709999</v>
      </c>
      <c r="I20" s="44">
        <v>34616.379467339997</v>
      </c>
      <c r="J20" s="44">
        <v>34899.454329439999</v>
      </c>
      <c r="K20" s="46">
        <f t="shared" ref="K20:K21" si="25">SUM(G20:J20)</f>
        <v>139252.56455943</v>
      </c>
      <c r="L20" s="23">
        <v>139056.87718419204</v>
      </c>
      <c r="M20" s="23">
        <f t="shared" ref="M20:M21" si="26">K20-L20</f>
        <v>195.68737523796153</v>
      </c>
      <c r="N20" s="14">
        <f>M20/ABS(L20)</f>
        <v>1.4072470143188806E-3</v>
      </c>
      <c r="O20" s="14"/>
      <c r="P20" s="23">
        <v>132860.80790134001</v>
      </c>
      <c r="Q20" s="23">
        <f t="shared" ref="Q20:Q21" si="27">K20-P20</f>
        <v>6391.7566580899875</v>
      </c>
      <c r="R20" s="14">
        <f t="shared" si="21"/>
        <v>4.8108669208427428E-2</v>
      </c>
    </row>
    <row r="21" spans="2:18" x14ac:dyDescent="0.25">
      <c r="B21" s="2"/>
      <c r="C21" s="2"/>
      <c r="D21" s="2"/>
      <c r="E21" s="2" t="s">
        <v>44</v>
      </c>
      <c r="F21" s="2"/>
      <c r="G21" s="23">
        <v>1998.6511140599998</v>
      </c>
      <c r="H21" s="44">
        <v>2097.3611232900003</v>
      </c>
      <c r="I21" s="44">
        <v>2036.99653266</v>
      </c>
      <c r="J21" s="44">
        <v>2099.1586705599998</v>
      </c>
      <c r="K21" s="46">
        <f t="shared" si="25"/>
        <v>8232.1674405699996</v>
      </c>
      <c r="L21" s="23">
        <v>9543.135815807962</v>
      </c>
      <c r="M21" s="23">
        <f t="shared" si="26"/>
        <v>-1310.9683752379624</v>
      </c>
      <c r="N21" s="14">
        <f t="shared" si="22"/>
        <v>-0.13737291394998033</v>
      </c>
      <c r="O21" s="14"/>
      <c r="P21" s="23">
        <v>9807.4626056399993</v>
      </c>
      <c r="Q21" s="23">
        <f t="shared" si="27"/>
        <v>-1575.2951650699997</v>
      </c>
      <c r="R21" s="14">
        <f t="shared" si="21"/>
        <v>-0.16062209242216138</v>
      </c>
    </row>
    <row r="22" spans="2:18" x14ac:dyDescent="0.25">
      <c r="B22" s="2"/>
      <c r="C22" s="2"/>
      <c r="D22" s="2" t="s">
        <v>25</v>
      </c>
      <c r="E22" s="2"/>
      <c r="F22" s="2"/>
      <c r="G22" s="23">
        <f t="shared" ref="G22:K22" si="28">G23+G24</f>
        <v>13481.89589851</v>
      </c>
      <c r="H22" s="23">
        <f t="shared" si="28"/>
        <v>15551.551428879999</v>
      </c>
      <c r="I22" s="23">
        <f t="shared" si="28"/>
        <v>10701.989461400004</v>
      </c>
      <c r="J22" s="23">
        <f t="shared" si="28"/>
        <v>16258.878255689997</v>
      </c>
      <c r="K22" s="23">
        <f t="shared" si="28"/>
        <v>55994.315044480005</v>
      </c>
      <c r="L22" s="23">
        <f t="shared" ref="L22" si="29">L23+L24</f>
        <v>55650.109605843361</v>
      </c>
      <c r="M22" s="23">
        <f>M23+M24</f>
        <v>344.20543863663988</v>
      </c>
      <c r="N22" s="14">
        <f t="shared" si="22"/>
        <v>6.1851709021701132E-3</v>
      </c>
      <c r="O22" s="14"/>
      <c r="P22" s="23">
        <f t="shared" ref="P22" si="30">P23+P24</f>
        <v>53024.518442199995</v>
      </c>
      <c r="Q22" s="23">
        <f>Q23+Q24</f>
        <v>2969.7966022800101</v>
      </c>
      <c r="R22" s="14">
        <f t="shared" si="21"/>
        <v>5.6007988182245769E-2</v>
      </c>
    </row>
    <row r="23" spans="2:18" x14ac:dyDescent="0.25">
      <c r="B23" s="2"/>
      <c r="C23" s="2"/>
      <c r="D23" s="2"/>
      <c r="E23" s="2" t="s">
        <v>19</v>
      </c>
      <c r="F23" s="2"/>
      <c r="G23" s="23">
        <v>4112.3165230599998</v>
      </c>
      <c r="H23" s="23">
        <v>6070.8232237899992</v>
      </c>
      <c r="I23" s="23">
        <v>8228.8469483800036</v>
      </c>
      <c r="J23" s="23">
        <v>1331.7320513399998</v>
      </c>
      <c r="K23" s="46">
        <f t="shared" ref="K23:K24" si="31">SUM(G23:J23)</f>
        <v>19743.718746570004</v>
      </c>
      <c r="L23" s="23">
        <v>19152.227070046956</v>
      </c>
      <c r="M23" s="23">
        <f t="shared" ref="M23:M24" si="32">K23-L23</f>
        <v>591.49167652304823</v>
      </c>
      <c r="N23" s="14">
        <f t="shared" si="22"/>
        <v>3.0883702159531571E-2</v>
      </c>
      <c r="O23" s="14"/>
      <c r="P23" s="23">
        <v>18847.395410539997</v>
      </c>
      <c r="Q23" s="23">
        <f t="shared" ref="Q23:Q24" si="33">K23-P23</f>
        <v>896.32333603000734</v>
      </c>
      <c r="R23" s="14">
        <f t="shared" si="21"/>
        <v>4.7556880752274024E-2</v>
      </c>
    </row>
    <row r="24" spans="2:18" x14ac:dyDescent="0.25">
      <c r="B24" s="2"/>
      <c r="C24" s="2"/>
      <c r="D24" s="2"/>
      <c r="E24" s="2" t="s">
        <v>20</v>
      </c>
      <c r="F24" s="2"/>
      <c r="G24" s="23">
        <v>9369.5793754499991</v>
      </c>
      <c r="H24" s="23">
        <v>9480.7282050899994</v>
      </c>
      <c r="I24" s="23">
        <v>2473.14251302</v>
      </c>
      <c r="J24" s="23">
        <v>14927.146204349998</v>
      </c>
      <c r="K24" s="46">
        <f t="shared" si="31"/>
        <v>36250.59629791</v>
      </c>
      <c r="L24" s="23">
        <v>36497.882535796409</v>
      </c>
      <c r="M24" s="23">
        <f t="shared" si="32"/>
        <v>-247.28623788640834</v>
      </c>
      <c r="N24" s="14">
        <f t="shared" si="22"/>
        <v>-6.7753584785055637E-3</v>
      </c>
      <c r="O24" s="14"/>
      <c r="P24" s="23">
        <v>34177.123031659998</v>
      </c>
      <c r="Q24" s="23">
        <f t="shared" si="33"/>
        <v>2073.4732662500028</v>
      </c>
      <c r="R24" s="14">
        <f t="shared" si="21"/>
        <v>6.0668455455692966E-2</v>
      </c>
    </row>
    <row r="25" spans="2:18" x14ac:dyDescent="0.25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24"/>
      <c r="N25" s="14"/>
      <c r="O25" s="14"/>
      <c r="P25" s="24"/>
      <c r="Q25" s="24"/>
      <c r="R25" s="14"/>
    </row>
    <row r="26" spans="2:18" x14ac:dyDescent="0.25">
      <c r="B26" s="2"/>
      <c r="C26" s="2" t="s">
        <v>18</v>
      </c>
      <c r="D26" s="2"/>
      <c r="E26" s="2"/>
      <c r="F26" s="2"/>
      <c r="G26" s="23">
        <f t="shared" ref="G26:M26" si="34">G27</f>
        <v>3773.9065193199999</v>
      </c>
      <c r="H26" s="23">
        <f t="shared" si="34"/>
        <v>7570.9037253299985</v>
      </c>
      <c r="I26" s="23">
        <f t="shared" si="34"/>
        <v>3885.7379915199995</v>
      </c>
      <c r="J26" s="23">
        <f t="shared" si="34"/>
        <v>4145.9895592100002</v>
      </c>
      <c r="K26" s="23">
        <f t="shared" si="34"/>
        <v>19376.537795379998</v>
      </c>
      <c r="L26" s="23">
        <f t="shared" si="34"/>
        <v>20362.735000000001</v>
      </c>
      <c r="M26" s="23">
        <f t="shared" si="34"/>
        <v>-986.19720462000259</v>
      </c>
      <c r="N26" s="14">
        <f t="shared" si="22"/>
        <v>-4.8431470753806036E-2</v>
      </c>
      <c r="O26" s="14"/>
      <c r="P26" s="23">
        <f>P27</f>
        <v>14603.179263940001</v>
      </c>
      <c r="Q26" s="23">
        <f>Q27</f>
        <v>4773.358531439997</v>
      </c>
      <c r="R26" s="14">
        <f t="shared" ref="R26:R27" si="35">Q26/ABS(P26)</f>
        <v>0.32687118641534257</v>
      </c>
    </row>
    <row r="27" spans="2:18" x14ac:dyDescent="0.25">
      <c r="B27" s="2"/>
      <c r="C27" s="2"/>
      <c r="D27" s="2" t="s">
        <v>26</v>
      </c>
      <c r="E27" s="2"/>
      <c r="F27" s="2"/>
      <c r="G27" s="23">
        <v>3773.9065193199999</v>
      </c>
      <c r="H27" s="23">
        <v>7570.9037253299985</v>
      </c>
      <c r="I27" s="23">
        <v>3885.7379915199995</v>
      </c>
      <c r="J27" s="47">
        <f>4145.64755921+0.342000000000553</f>
        <v>4145.9895592100002</v>
      </c>
      <c r="K27" s="46">
        <f>SUM(G27:J27)</f>
        <v>19376.537795379998</v>
      </c>
      <c r="L27" s="23">
        <v>20362.735000000001</v>
      </c>
      <c r="M27" s="23">
        <f>K27-L27</f>
        <v>-986.19720462000259</v>
      </c>
      <c r="N27" s="14">
        <f t="shared" si="22"/>
        <v>-4.8431470753806036E-2</v>
      </c>
      <c r="O27" s="14"/>
      <c r="P27" s="23">
        <v>14603.179263940001</v>
      </c>
      <c r="Q27" s="23">
        <f>K27-P27</f>
        <v>4773.358531439997</v>
      </c>
      <c r="R27" s="14">
        <f t="shared" si="35"/>
        <v>0.32687118641534257</v>
      </c>
    </row>
    <row r="28" spans="2:18" x14ac:dyDescent="0.25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24"/>
      <c r="N28" s="14"/>
      <c r="O28" s="14"/>
      <c r="P28" s="24"/>
      <c r="Q28" s="24"/>
      <c r="R28" s="14"/>
    </row>
    <row r="29" spans="2:18" s="5" customFormat="1" x14ac:dyDescent="0.25">
      <c r="B29" s="5" t="s">
        <v>3</v>
      </c>
      <c r="C29" s="6"/>
      <c r="D29" s="6"/>
      <c r="E29" s="6"/>
      <c r="F29" s="6"/>
      <c r="G29" s="25">
        <f t="shared" ref="G29:M29" si="36">+G9-G16</f>
        <v>-17722.713498712081</v>
      </c>
      <c r="H29" s="25">
        <f t="shared" si="36"/>
        <v>-10119.237914255718</v>
      </c>
      <c r="I29" s="25">
        <f t="shared" si="36"/>
        <v>1453.496968070307</v>
      </c>
      <c r="J29" s="25">
        <f t="shared" si="36"/>
        <v>-7893.3003123299859</v>
      </c>
      <c r="K29" s="25">
        <f t="shared" si="36"/>
        <v>-34281.754757227434</v>
      </c>
      <c r="L29" s="25">
        <f t="shared" si="36"/>
        <v>-53380.758882399416</v>
      </c>
      <c r="M29" s="25">
        <f t="shared" si="36"/>
        <v>19099.004125171985</v>
      </c>
      <c r="N29" s="13">
        <f t="shared" si="22"/>
        <v>0.35778817171273425</v>
      </c>
      <c r="O29" s="13"/>
      <c r="P29" s="25">
        <f>+P9-P16</f>
        <v>-18434.994719481561</v>
      </c>
      <c r="Q29" s="25">
        <f>+Q9-Q16</f>
        <v>-15846.760037745924</v>
      </c>
      <c r="R29" s="13">
        <f>Q29/ABS(P29)</f>
        <v>-0.85960209258967313</v>
      </c>
    </row>
    <row r="30" spans="2:18" x14ac:dyDescent="0.25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25"/>
      <c r="N30" s="14"/>
      <c r="O30" s="14"/>
      <c r="P30" s="25"/>
      <c r="Q30" s="25"/>
      <c r="R30" s="14"/>
    </row>
    <row r="31" spans="2:18" s="5" customFormat="1" x14ac:dyDescent="0.25">
      <c r="B31" s="5" t="s">
        <v>4</v>
      </c>
      <c r="C31" s="6"/>
      <c r="D31" s="6"/>
      <c r="E31" s="6"/>
      <c r="F31" s="6"/>
      <c r="G31" s="25">
        <f t="shared" ref="G31:K31" si="37">G32+G33</f>
        <v>8749.9891482999992</v>
      </c>
      <c r="H31" s="25">
        <f t="shared" si="37"/>
        <v>13760.5034751</v>
      </c>
      <c r="I31" s="25">
        <f t="shared" si="37"/>
        <v>1658.3535542445998</v>
      </c>
      <c r="J31" s="25">
        <f t="shared" si="37"/>
        <v>7208.7507315250004</v>
      </c>
      <c r="K31" s="25">
        <f t="shared" si="37"/>
        <v>31377.596909169602</v>
      </c>
      <c r="L31" s="25">
        <f t="shared" ref="L31" si="38">L32+L33</f>
        <v>29402.470517319998</v>
      </c>
      <c r="M31" s="25">
        <f>M32+M33</f>
        <v>1975.1263918496006</v>
      </c>
      <c r="N31" s="13">
        <f t="shared" si="22"/>
        <v>6.7175524950739113E-2</v>
      </c>
      <c r="O31" s="13"/>
      <c r="P31" s="25">
        <f t="shared" ref="P31" si="39">P32+P33</f>
        <v>41010.094756051301</v>
      </c>
      <c r="Q31" s="25">
        <f>Q32+Q33</f>
        <v>-9632.4978468817044</v>
      </c>
      <c r="R31" s="13">
        <f>Q31/ABS(P31)</f>
        <v>-0.23488114095274965</v>
      </c>
    </row>
    <row r="32" spans="2:18" x14ac:dyDescent="0.25">
      <c r="C32" s="2" t="s">
        <v>19</v>
      </c>
      <c r="D32" s="2"/>
      <c r="E32" s="2"/>
      <c r="F32" s="2"/>
      <c r="G32" s="23">
        <v>7797.4741482999998</v>
      </c>
      <c r="H32" s="23">
        <v>10727.8430751</v>
      </c>
      <c r="I32" s="23">
        <v>1362.6683257499999</v>
      </c>
      <c r="J32" s="23">
        <v>6895.8675587800008</v>
      </c>
      <c r="K32" s="46">
        <f t="shared" ref="K32:K33" si="40">SUM(G32:J32)</f>
        <v>26783.853107930001</v>
      </c>
      <c r="L32" s="23">
        <v>23200</v>
      </c>
      <c r="M32" s="23">
        <f t="shared" ref="M32:M33" si="41">K32-L32</f>
        <v>3583.853107930001</v>
      </c>
      <c r="N32" s="14">
        <f t="shared" ref="N32:N42" si="42">M32/ABS(L32)</f>
        <v>0.15447642706594833</v>
      </c>
      <c r="O32" s="14"/>
      <c r="P32" s="23">
        <v>31429.370007180005</v>
      </c>
      <c r="Q32" s="23">
        <f t="shared" ref="Q32:Q33" si="43">K32-P32</f>
        <v>-4645.5168992500039</v>
      </c>
      <c r="R32" s="14">
        <f t="shared" ref="R32:R33" si="44">Q32/ABS(P32)</f>
        <v>-0.14780814563539582</v>
      </c>
    </row>
    <row r="33" spans="2:18" x14ac:dyDescent="0.25">
      <c r="B33" s="2"/>
      <c r="C33" s="2" t="s">
        <v>20</v>
      </c>
      <c r="D33" s="2"/>
      <c r="E33" s="2"/>
      <c r="F33" s="2"/>
      <c r="G33" s="23">
        <v>952.51499999999999</v>
      </c>
      <c r="H33" s="23">
        <v>3032.6604000000002</v>
      </c>
      <c r="I33" s="23">
        <v>295.68522849459998</v>
      </c>
      <c r="J33" s="23">
        <v>312.88317274500002</v>
      </c>
      <c r="K33" s="46">
        <f t="shared" si="40"/>
        <v>4593.7438012395996</v>
      </c>
      <c r="L33" s="23">
        <v>6202.47051732</v>
      </c>
      <c r="M33" s="23">
        <f t="shared" si="41"/>
        <v>-1608.7267160804004</v>
      </c>
      <c r="N33" s="14">
        <f t="shared" si="42"/>
        <v>-0.25936870019585495</v>
      </c>
      <c r="O33" s="14"/>
      <c r="P33" s="23">
        <v>9580.7247488713001</v>
      </c>
      <c r="Q33" s="23">
        <f t="shared" si="43"/>
        <v>-4986.9809476317005</v>
      </c>
      <c r="R33" s="14">
        <f t="shared" si="44"/>
        <v>-0.52052230685567014</v>
      </c>
    </row>
    <row r="34" spans="2:18" x14ac:dyDescent="0.25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23"/>
      <c r="N34" s="14"/>
      <c r="O34" s="14"/>
      <c r="P34" s="23"/>
      <c r="Q34" s="23"/>
      <c r="R34" s="14"/>
    </row>
    <row r="35" spans="2:18" s="5" customFormat="1" x14ac:dyDescent="0.25">
      <c r="B35" s="5" t="s">
        <v>46</v>
      </c>
      <c r="C35" s="6"/>
      <c r="D35" s="6"/>
      <c r="E35" s="6"/>
      <c r="F35" s="6"/>
      <c r="G35" s="28">
        <v>492.88706635629001</v>
      </c>
      <c r="H35" s="28">
        <v>283.17184451999998</v>
      </c>
      <c r="I35" s="28">
        <v>2333.67423440837</v>
      </c>
      <c r="J35" s="28">
        <v>584.75483821</v>
      </c>
      <c r="K35" s="37">
        <f t="shared" ref="K35:K36" si="45">SUM(G35:J35)</f>
        <v>3694.4879834946601</v>
      </c>
      <c r="L35" s="28">
        <v>2101.5922432255702</v>
      </c>
      <c r="M35" s="25">
        <f t="shared" ref="M35:M36" si="46">K35-L35</f>
        <v>1592.8957402690899</v>
      </c>
      <c r="N35" s="13">
        <f t="shared" si="42"/>
        <v>0.75794709720867559</v>
      </c>
      <c r="O35" s="13"/>
      <c r="P35" s="28">
        <v>1914.7563778099998</v>
      </c>
      <c r="Q35" s="25">
        <f>K35-P35</f>
        <v>1779.7316056846603</v>
      </c>
      <c r="R35" s="13">
        <f>Q35/ABS(P35)</f>
        <v>0.92948200946599069</v>
      </c>
    </row>
    <row r="36" spans="2:18" s="5" customFormat="1" x14ac:dyDescent="0.2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28">
        <v>0</v>
      </c>
      <c r="K36" s="37">
        <f t="shared" si="45"/>
        <v>0</v>
      </c>
      <c r="L36" s="28">
        <v>0</v>
      </c>
      <c r="M36" s="25">
        <f t="shared" si="46"/>
        <v>0</v>
      </c>
      <c r="N36" s="13">
        <v>0</v>
      </c>
      <c r="O36" s="13"/>
      <c r="P36" s="28">
        <v>5000</v>
      </c>
      <c r="Q36" s="25">
        <f>K36-P36</f>
        <v>-5000</v>
      </c>
      <c r="R36" s="13">
        <f>Q36/ABS(P36)</f>
        <v>-1</v>
      </c>
    </row>
    <row r="37" spans="2:18" x14ac:dyDescent="0.25">
      <c r="C37" s="2"/>
      <c r="D37" s="2"/>
      <c r="E37" s="2"/>
      <c r="F37" s="2"/>
      <c r="G37" s="25"/>
      <c r="H37" s="25"/>
      <c r="I37" s="25"/>
      <c r="J37" s="25"/>
      <c r="K37" s="25"/>
      <c r="L37" s="25"/>
      <c r="M37" s="25"/>
      <c r="N37" s="14"/>
      <c r="O37" s="14"/>
      <c r="P37" s="25"/>
      <c r="Q37" s="25"/>
      <c r="R37" s="14"/>
    </row>
    <row r="38" spans="2:18" s="5" customFormat="1" x14ac:dyDescent="0.25">
      <c r="B38" s="5" t="s">
        <v>5</v>
      </c>
      <c r="C38" s="6"/>
      <c r="D38" s="6"/>
      <c r="E38" s="6"/>
      <c r="F38" s="6"/>
      <c r="G38" s="25">
        <f t="shared" ref="G38:L38" si="47">G39+G40</f>
        <v>11026.84115548</v>
      </c>
      <c r="H38" s="25">
        <f t="shared" si="47"/>
        <v>4218.3906721799995</v>
      </c>
      <c r="I38" s="25">
        <f t="shared" si="47"/>
        <v>15075.714464609999</v>
      </c>
      <c r="J38" s="25">
        <f t="shared" si="47"/>
        <v>25903.856244819999</v>
      </c>
      <c r="K38" s="25">
        <f t="shared" si="47"/>
        <v>56224.80253709</v>
      </c>
      <c r="L38" s="25">
        <f t="shared" si="47"/>
        <v>56498.716564033057</v>
      </c>
      <c r="M38" s="25">
        <f>SUM(M39:M40)</f>
        <v>-273.91402694305361</v>
      </c>
      <c r="N38" s="13">
        <f t="shared" si="42"/>
        <v>-4.848146004035543E-3</v>
      </c>
      <c r="O38" s="13"/>
      <c r="P38" s="25">
        <f>P39+P40</f>
        <v>48273.153648339998</v>
      </c>
      <c r="Q38" s="25">
        <f>Q39+Q40</f>
        <v>7951.64888875</v>
      </c>
      <c r="R38" s="13">
        <f>Q38/ABS(P38)</f>
        <v>0.16472196837762304</v>
      </c>
    </row>
    <row r="39" spans="2:18" x14ac:dyDescent="0.25">
      <c r="C39" s="2" t="s">
        <v>19</v>
      </c>
      <c r="D39" s="2"/>
      <c r="E39" s="2"/>
      <c r="F39" s="2"/>
      <c r="G39" s="23">
        <v>7135.6170794</v>
      </c>
      <c r="H39" s="23">
        <v>2117.03008611</v>
      </c>
      <c r="I39" s="23">
        <v>1357.94452998</v>
      </c>
      <c r="J39" s="23">
        <v>1357.4807490000001</v>
      </c>
      <c r="K39" s="46">
        <f t="shared" ref="K39:K40" si="48">SUM(G39:J39)</f>
        <v>11968.072444489999</v>
      </c>
      <c r="L39" s="23">
        <v>11941.889000000001</v>
      </c>
      <c r="M39" s="23">
        <f>K39-L39</f>
        <v>26.183444489997783</v>
      </c>
      <c r="N39" s="14">
        <f t="shared" si="42"/>
        <v>2.1925714173023866E-3</v>
      </c>
      <c r="O39" s="14"/>
      <c r="P39" s="23">
        <v>7703.1337188799989</v>
      </c>
      <c r="Q39" s="23">
        <f t="shared" ref="Q39:Q40" si="49">K39-P39</f>
        <v>4264.9387256099999</v>
      </c>
      <c r="R39" s="14">
        <f t="shared" ref="R39:R40" si="50">Q39/ABS(P39)</f>
        <v>0.55366281843931209</v>
      </c>
    </row>
    <row r="40" spans="2:18" x14ac:dyDescent="0.25">
      <c r="C40" s="2" t="s">
        <v>20</v>
      </c>
      <c r="D40" s="2"/>
      <c r="E40" s="2"/>
      <c r="F40" s="2"/>
      <c r="G40" s="23">
        <v>3891.22407608</v>
      </c>
      <c r="H40" s="23">
        <v>2101.36058607</v>
      </c>
      <c r="I40" s="23">
        <v>13717.76993463</v>
      </c>
      <c r="J40" s="23">
        <v>24546.375495820001</v>
      </c>
      <c r="K40" s="46">
        <f t="shared" si="48"/>
        <v>44256.730092600003</v>
      </c>
      <c r="L40" s="23">
        <v>44556.827564033054</v>
      </c>
      <c r="M40" s="23">
        <f>K40-L40</f>
        <v>-300.0974714330514</v>
      </c>
      <c r="N40" s="14">
        <f t="shared" si="42"/>
        <v>-6.7351624395111699E-3</v>
      </c>
      <c r="O40" s="14"/>
      <c r="P40" s="23">
        <v>40570.019929460002</v>
      </c>
      <c r="Q40" s="23">
        <f t="shared" si="49"/>
        <v>3686.7101631400001</v>
      </c>
      <c r="R40" s="14">
        <f t="shared" si="50"/>
        <v>9.0872771804158967E-2</v>
      </c>
    </row>
    <row r="41" spans="2:18" x14ac:dyDescent="0.25">
      <c r="C41" s="2"/>
      <c r="D41" s="2"/>
      <c r="E41" s="2"/>
      <c r="F41" s="2"/>
      <c r="G41" s="24"/>
      <c r="H41" s="24"/>
      <c r="I41" s="24"/>
      <c r="J41" s="24"/>
      <c r="K41" s="24"/>
      <c r="L41" s="24"/>
      <c r="M41" s="24"/>
      <c r="N41" s="14"/>
      <c r="O41" s="14"/>
      <c r="P41" s="24"/>
      <c r="Q41" s="24"/>
      <c r="R41" s="14"/>
    </row>
    <row r="42" spans="2:18" x14ac:dyDescent="0.25">
      <c r="B42" s="5" t="s">
        <v>6</v>
      </c>
      <c r="C42" s="6"/>
      <c r="D42" s="6"/>
      <c r="E42" s="6"/>
      <c r="F42" s="6"/>
      <c r="G42" s="25">
        <f t="shared" ref="G42:M42" si="51">+G29+G31-G38+G35-G36</f>
        <v>-19506.678439535794</v>
      </c>
      <c r="H42" s="25">
        <f t="shared" si="51"/>
        <v>-293.95326681571754</v>
      </c>
      <c r="I42" s="25">
        <f t="shared" si="51"/>
        <v>-9630.1897078867205</v>
      </c>
      <c r="J42" s="25">
        <f t="shared" si="51"/>
        <v>-26003.650987414985</v>
      </c>
      <c r="K42" s="25">
        <f t="shared" si="51"/>
        <v>-55434.472401653169</v>
      </c>
      <c r="L42" s="25">
        <f t="shared" si="51"/>
        <v>-78375.412685886899</v>
      </c>
      <c r="M42" s="25">
        <f t="shared" si="51"/>
        <v>22940.940284233729</v>
      </c>
      <c r="N42" s="13">
        <f t="shared" si="42"/>
        <v>0.29270583079640633</v>
      </c>
      <c r="O42" s="13"/>
      <c r="P42" s="25">
        <f>+P29+P31-P38+P35-P36</f>
        <v>-28783.297233960257</v>
      </c>
      <c r="Q42" s="25">
        <f>+Q29+Q31-Q38+Q35-Q36</f>
        <v>-26651.175167692971</v>
      </c>
      <c r="R42" s="13">
        <f>Q42/ABS(P42)</f>
        <v>-0.92592502349759709</v>
      </c>
    </row>
    <row r="43" spans="2:18" x14ac:dyDescent="0.25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25"/>
      <c r="N43" s="14"/>
      <c r="O43" s="14"/>
      <c r="P43" s="25"/>
      <c r="Q43" s="25"/>
      <c r="R43" s="14"/>
    </row>
    <row r="44" spans="2:18" ht="16.5" thickBot="1" x14ac:dyDescent="0.3">
      <c r="B44" s="5" t="s">
        <v>7</v>
      </c>
      <c r="C44" s="6"/>
      <c r="D44" s="6"/>
      <c r="E44" s="6"/>
      <c r="F44" s="6"/>
      <c r="G44" s="25">
        <f t="shared" ref="G44:M44" si="52">+G29+G22</f>
        <v>-4240.8176002020809</v>
      </c>
      <c r="H44" s="25">
        <f t="shared" si="52"/>
        <v>5432.3135146242803</v>
      </c>
      <c r="I44" s="25">
        <f t="shared" si="52"/>
        <v>12155.486429470311</v>
      </c>
      <c r="J44" s="25">
        <f t="shared" si="52"/>
        <v>8365.577943360011</v>
      </c>
      <c r="K44" s="25">
        <f t="shared" si="52"/>
        <v>21712.560287252571</v>
      </c>
      <c r="L44" s="25">
        <f t="shared" si="52"/>
        <v>2269.3507234439458</v>
      </c>
      <c r="M44" s="25">
        <f t="shared" si="52"/>
        <v>19443.209563808625</v>
      </c>
      <c r="N44" s="13">
        <f>M44/ABS(L44)</f>
        <v>8.5677411441726328</v>
      </c>
      <c r="O44" s="35"/>
      <c r="P44" s="25">
        <f>+P29+P22</f>
        <v>34589.523722718433</v>
      </c>
      <c r="Q44" s="25">
        <f>+Q29+Q22</f>
        <v>-12876.963435465914</v>
      </c>
      <c r="R44" s="13">
        <f>Q44/ABS(P44)</f>
        <v>-0.37227929296431195</v>
      </c>
    </row>
    <row r="45" spans="2:18" x14ac:dyDescent="0.25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26"/>
      <c r="N45" s="18"/>
      <c r="O45" s="34"/>
      <c r="P45" s="26"/>
      <c r="Q45" s="26"/>
      <c r="R45" s="18"/>
    </row>
    <row r="46" spans="2:18" x14ac:dyDescent="0.25">
      <c r="B46" s="5" t="s">
        <v>8</v>
      </c>
      <c r="F46" s="2"/>
      <c r="G46" s="19"/>
      <c r="H46" s="19"/>
      <c r="I46" s="19"/>
      <c r="J46" s="19"/>
      <c r="K46" s="19"/>
      <c r="L46" s="19"/>
      <c r="M46" s="19"/>
      <c r="N46" s="17"/>
      <c r="O46" s="17"/>
      <c r="P46" s="19"/>
      <c r="Q46" s="19"/>
      <c r="R46" s="17"/>
    </row>
    <row r="47" spans="2:18" x14ac:dyDescent="0.25">
      <c r="B47" s="5" t="str">
        <f>B3</f>
        <v>FY 2024/25</v>
      </c>
      <c r="D47" s="2"/>
      <c r="E47" s="2"/>
      <c r="F47" s="2"/>
      <c r="G47" s="19"/>
      <c r="H47" s="19"/>
      <c r="I47" s="19"/>
      <c r="J47" s="19"/>
      <c r="K47" s="19"/>
      <c r="L47" s="19"/>
      <c r="M47" s="19"/>
      <c r="P47" s="19"/>
      <c r="Q47" s="19"/>
    </row>
    <row r="48" spans="2:18" x14ac:dyDescent="0.25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M48" s="19"/>
      <c r="P48" s="19"/>
      <c r="Q48" s="19"/>
    </row>
    <row r="49" spans="2:18" x14ac:dyDescent="0.25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M49" s="19"/>
      <c r="P49" s="19"/>
      <c r="Q49" s="19"/>
    </row>
    <row r="50" spans="2:18" ht="18" x14ac:dyDescent="0.2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/>
      <c r="K50" s="21" t="s">
        <v>49</v>
      </c>
      <c r="L50" s="21" t="s">
        <v>48</v>
      </c>
      <c r="M50" s="21"/>
      <c r="N50" s="11"/>
      <c r="O50" s="36"/>
      <c r="P50" s="21" t="str">
        <f>P6</f>
        <v>FY 2023/24</v>
      </c>
      <c r="Q50" s="21"/>
      <c r="R50" s="11"/>
    </row>
    <row r="51" spans="2:18" ht="18" x14ac:dyDescent="0.25">
      <c r="B51" s="8" t="s">
        <v>0</v>
      </c>
      <c r="C51" s="8"/>
      <c r="D51" s="8"/>
      <c r="E51" s="8"/>
      <c r="F51" s="8"/>
      <c r="G51" s="22" t="s">
        <v>35</v>
      </c>
      <c r="H51" s="22" t="s">
        <v>69</v>
      </c>
      <c r="I51" s="22" t="s">
        <v>70</v>
      </c>
      <c r="J51" s="22"/>
      <c r="K51" s="22" t="str">
        <f>+K7</f>
        <v>Apr-July</v>
      </c>
      <c r="L51" s="22" t="str">
        <f>+L7</f>
        <v>Apr-July</v>
      </c>
      <c r="M51" s="22" t="str">
        <f>M7</f>
        <v>Diff</v>
      </c>
      <c r="N51" s="12" t="str">
        <f>N7</f>
        <v>Diff %</v>
      </c>
      <c r="O51" s="12"/>
      <c r="P51" s="22" t="str">
        <f>+P7</f>
        <v>Apr-July</v>
      </c>
      <c r="Q51" s="22" t="str">
        <f>Q7</f>
        <v>Diff</v>
      </c>
      <c r="R51" s="12" t="str">
        <f>R7</f>
        <v>Diff %</v>
      </c>
    </row>
    <row r="52" spans="2:18" x14ac:dyDescent="0.25">
      <c r="B52" s="3"/>
      <c r="C52" s="3"/>
      <c r="D52" s="3"/>
      <c r="E52" s="3"/>
      <c r="F52" s="3"/>
    </row>
    <row r="53" spans="2:18" x14ac:dyDescent="0.25">
      <c r="B53" s="4" t="s">
        <v>1</v>
      </c>
      <c r="C53" s="2"/>
      <c r="D53" s="2"/>
      <c r="E53" s="2"/>
      <c r="F53" s="2"/>
      <c r="G53" s="25">
        <f t="shared" ref="G53:J53" si="53">G55+G88+G90+G92+G94</f>
        <v>68530.851489447916</v>
      </c>
      <c r="H53" s="25">
        <f t="shared" si="53"/>
        <v>74559.555501974304</v>
      </c>
      <c r="I53" s="25">
        <f t="shared" si="53"/>
        <v>81786.802381740315</v>
      </c>
      <c r="J53" s="25">
        <f t="shared" si="53"/>
        <v>77002.927524500003</v>
      </c>
      <c r="K53" s="25">
        <f t="shared" ref="K53:L53" si="54">K55+K88+K90+K92+K94</f>
        <v>301880.1368976626</v>
      </c>
      <c r="L53" s="25">
        <f t="shared" si="54"/>
        <v>288957.84072344395</v>
      </c>
      <c r="M53" s="25">
        <f t="shared" ref="M53" si="55">K53-L53</f>
        <v>12922.296174218645</v>
      </c>
      <c r="N53" s="13">
        <f t="shared" ref="N53" si="56">M53/ABS(L53)</f>
        <v>4.4720351390590329E-2</v>
      </c>
      <c r="O53" s="13"/>
      <c r="P53" s="25">
        <f t="shared" ref="P53:Q53" si="57">P55+P88+P90+P92+P94</f>
        <v>280585.75282165845</v>
      </c>
      <c r="Q53" s="25">
        <f t="shared" si="57"/>
        <v>21294.384076004128</v>
      </c>
      <c r="R53" s="13">
        <f>Q53/ABS(P53)</f>
        <v>7.5892606313261141E-2</v>
      </c>
    </row>
    <row r="54" spans="2:18" x14ac:dyDescent="0.25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25"/>
      <c r="M54" s="13"/>
      <c r="N54" s="14"/>
      <c r="O54" s="14"/>
      <c r="P54" s="25"/>
      <c r="Q54" s="25"/>
      <c r="R54" s="14"/>
    </row>
    <row r="55" spans="2:18" x14ac:dyDescent="0.25">
      <c r="B55" s="4" t="s">
        <v>9</v>
      </c>
      <c r="C55" s="2"/>
      <c r="D55" s="2"/>
      <c r="E55" s="2"/>
      <c r="F55" s="2"/>
      <c r="G55" s="25">
        <f t="shared" ref="G55:J55" si="58">G57+G65+G80</f>
        <v>65422.986912260007</v>
      </c>
      <c r="H55" s="25">
        <f t="shared" si="58"/>
        <v>68814.061651830008</v>
      </c>
      <c r="I55" s="25">
        <f t="shared" si="58"/>
        <v>74683.092157039995</v>
      </c>
      <c r="J55" s="25">
        <f t="shared" si="58"/>
        <v>61919.540986450003</v>
      </c>
      <c r="K55" s="25">
        <f t="shared" ref="K55:L55" si="59">K57+K65+K80</f>
        <v>270839.68170758005</v>
      </c>
      <c r="L55" s="25">
        <f t="shared" si="59"/>
        <v>267139.42890984128</v>
      </c>
      <c r="M55" s="25">
        <f t="shared" ref="M55" si="60">K55-L55</f>
        <v>3700.2527977387654</v>
      </c>
      <c r="N55" s="13">
        <f t="shared" ref="N55:N63" si="61">M55/ABS(L55)</f>
        <v>1.3851391435697009E-2</v>
      </c>
      <c r="O55" s="13"/>
      <c r="P55" s="25">
        <f t="shared" ref="P55:Q55" si="62">P57+P65+P80</f>
        <v>256371.27533188002</v>
      </c>
      <c r="Q55" s="25">
        <f t="shared" si="62"/>
        <v>14468.406375700004</v>
      </c>
      <c r="R55" s="13">
        <f>Q55/ABS(P55)</f>
        <v>5.6435364519563408E-2</v>
      </c>
    </row>
    <row r="56" spans="2:18" x14ac:dyDescent="0.25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24"/>
      <c r="N56" s="14"/>
      <c r="O56" s="14"/>
      <c r="P56" s="24"/>
      <c r="Q56" s="24"/>
      <c r="R56" s="14"/>
    </row>
    <row r="57" spans="2:18" x14ac:dyDescent="0.25">
      <c r="B57" s="2"/>
      <c r="C57" s="2" t="s">
        <v>55</v>
      </c>
      <c r="D57" s="2"/>
      <c r="E57" s="2"/>
      <c r="F57" s="2"/>
      <c r="G57" s="23">
        <f t="shared" ref="G57:J57" si="63">SUM(G58:G63)</f>
        <v>19355.366971000003</v>
      </c>
      <c r="H57" s="23">
        <f t="shared" si="63"/>
        <v>16562.564015999997</v>
      </c>
      <c r="I57" s="23">
        <f t="shared" si="63"/>
        <v>30698.016259999997</v>
      </c>
      <c r="J57" s="23">
        <f t="shared" si="63"/>
        <v>16788.845234</v>
      </c>
      <c r="K57" s="23">
        <f t="shared" ref="K57:M57" si="64">SUM(K58:K63)</f>
        <v>83404.792481000011</v>
      </c>
      <c r="L57" s="23">
        <f t="shared" si="64"/>
        <v>77877.366263881908</v>
      </c>
      <c r="M57" s="23">
        <f t="shared" si="64"/>
        <v>5527.4262171180753</v>
      </c>
      <c r="N57" s="14">
        <f t="shared" si="61"/>
        <v>7.0976029137770083E-2</v>
      </c>
      <c r="O57" s="14"/>
      <c r="P57" s="23">
        <f t="shared" ref="P57:Q57" si="65">SUM(P58:P63)</f>
        <v>75680.865052000008</v>
      </c>
      <c r="Q57" s="23">
        <f t="shared" si="65"/>
        <v>7723.9274289999967</v>
      </c>
      <c r="R57" s="14">
        <f t="shared" ref="R57" si="66">Q57/ABS(P57)</f>
        <v>0.10205918528670251</v>
      </c>
    </row>
    <row r="58" spans="2:18" x14ac:dyDescent="0.25">
      <c r="B58" s="2"/>
      <c r="C58" s="2"/>
      <c r="D58" s="2" t="s">
        <v>58</v>
      </c>
      <c r="E58" s="2"/>
      <c r="F58" s="2"/>
      <c r="G58" s="23">
        <v>0</v>
      </c>
      <c r="H58" s="23">
        <v>0</v>
      </c>
      <c r="I58" s="23">
        <v>0</v>
      </c>
      <c r="J58" s="23">
        <v>0</v>
      </c>
      <c r="K58" s="46">
        <f t="shared" ref="K58:K63" si="67">SUM(G58:J58)</f>
        <v>0</v>
      </c>
      <c r="L58" s="23">
        <v>0</v>
      </c>
      <c r="M58" s="23">
        <f t="shared" ref="M58:M63" si="68">K58-L58</f>
        <v>0</v>
      </c>
      <c r="N58" s="14">
        <v>0</v>
      </c>
      <c r="O58" s="14"/>
      <c r="P58" s="23">
        <v>0</v>
      </c>
      <c r="Q58" s="23">
        <f t="shared" ref="Q58:Q63" si="69">K58-P58</f>
        <v>0</v>
      </c>
      <c r="R58" s="14">
        <v>0</v>
      </c>
    </row>
    <row r="59" spans="2:18" x14ac:dyDescent="0.25">
      <c r="B59" s="2"/>
      <c r="C59" s="2"/>
      <c r="D59" s="2" t="s">
        <v>59</v>
      </c>
      <c r="E59" s="2"/>
      <c r="F59" s="2"/>
      <c r="G59" s="23">
        <v>1917.3567880000001</v>
      </c>
      <c r="H59" s="23">
        <v>1205.872421</v>
      </c>
      <c r="I59" s="23">
        <v>14924.910232</v>
      </c>
      <c r="J59" s="23">
        <v>1160.0179230000001</v>
      </c>
      <c r="K59" s="46">
        <f t="shared" si="67"/>
        <v>19208.157363999999</v>
      </c>
      <c r="L59" s="23">
        <v>16402.43829968799</v>
      </c>
      <c r="M59" s="23">
        <f t="shared" si="68"/>
        <v>2805.7190643120084</v>
      </c>
      <c r="N59" s="14">
        <f t="shared" si="61"/>
        <v>0.17105499883912864</v>
      </c>
      <c r="O59" s="14"/>
      <c r="P59" s="23">
        <v>17441.250716999995</v>
      </c>
      <c r="Q59" s="23">
        <f t="shared" si="69"/>
        <v>1766.9066470000034</v>
      </c>
      <c r="R59" s="14">
        <f t="shared" ref="R59:R63" si="70">Q59/ABS(P59)</f>
        <v>0.1013061893134647</v>
      </c>
    </row>
    <row r="60" spans="2:18" x14ac:dyDescent="0.25">
      <c r="B60" s="2"/>
      <c r="C60" s="2"/>
      <c r="D60" s="2" t="s">
        <v>28</v>
      </c>
      <c r="E60" s="2"/>
      <c r="F60" s="2"/>
      <c r="G60" s="23">
        <v>13558.700043000001</v>
      </c>
      <c r="H60" s="23">
        <v>11466.6765</v>
      </c>
      <c r="I60" s="23">
        <v>10778.948493</v>
      </c>
      <c r="J60" s="23">
        <v>12153.336557000001</v>
      </c>
      <c r="K60" s="46">
        <f t="shared" si="67"/>
        <v>47957.661592999997</v>
      </c>
      <c r="L60" s="23">
        <v>47497.390439267969</v>
      </c>
      <c r="M60" s="23">
        <f t="shared" si="68"/>
        <v>460.27115373202832</v>
      </c>
      <c r="N60" s="14">
        <f t="shared" si="61"/>
        <v>9.6904514011259026E-3</v>
      </c>
      <c r="O60" s="14"/>
      <c r="P60" s="23">
        <v>45063.206077000003</v>
      </c>
      <c r="Q60" s="23">
        <f t="shared" si="69"/>
        <v>2894.4555159999945</v>
      </c>
      <c r="R60" s="14">
        <f t="shared" si="70"/>
        <v>6.4231016121094581E-2</v>
      </c>
    </row>
    <row r="61" spans="2:18" x14ac:dyDescent="0.25">
      <c r="B61" s="2"/>
      <c r="C61" s="2"/>
      <c r="D61" s="2" t="s">
        <v>60</v>
      </c>
      <c r="E61" s="2"/>
      <c r="F61" s="2"/>
      <c r="G61" s="23">
        <v>164.61034900000001</v>
      </c>
      <c r="H61" s="23">
        <v>441.92157800000001</v>
      </c>
      <c r="I61" s="23">
        <v>189.20205300000001</v>
      </c>
      <c r="J61" s="23">
        <v>460.03058499999997</v>
      </c>
      <c r="K61" s="46">
        <f t="shared" si="67"/>
        <v>1255.7645649999999</v>
      </c>
      <c r="L61" s="23">
        <v>1527.0145504916904</v>
      </c>
      <c r="M61" s="23">
        <f t="shared" si="68"/>
        <v>-271.2499854916905</v>
      </c>
      <c r="N61" s="14">
        <f t="shared" si="61"/>
        <v>-0.17763418521739002</v>
      </c>
      <c r="O61" s="14"/>
      <c r="P61" s="23">
        <v>1135.0523600000001</v>
      </c>
      <c r="Q61" s="23">
        <f t="shared" si="69"/>
        <v>120.71220499999981</v>
      </c>
      <c r="R61" s="14">
        <f t="shared" si="70"/>
        <v>0.10634945950863429</v>
      </c>
    </row>
    <row r="62" spans="2:18" x14ac:dyDescent="0.25">
      <c r="B62" s="2"/>
      <c r="C62" s="2"/>
      <c r="D62" s="2" t="s">
        <v>61</v>
      </c>
      <c r="E62" s="2"/>
      <c r="F62" s="2"/>
      <c r="G62" s="23">
        <v>602.99381200000005</v>
      </c>
      <c r="H62" s="23">
        <v>448.33113200000003</v>
      </c>
      <c r="I62" s="23">
        <v>682.481312</v>
      </c>
      <c r="J62" s="23">
        <v>257.21015499999999</v>
      </c>
      <c r="K62" s="46">
        <f t="shared" si="67"/>
        <v>1991.0164109999998</v>
      </c>
      <c r="L62" s="23">
        <v>1785.2800764987687</v>
      </c>
      <c r="M62" s="23">
        <f t="shared" si="68"/>
        <v>205.73633450123111</v>
      </c>
      <c r="N62" s="14">
        <f t="shared" si="61"/>
        <v>0.11524036884157375</v>
      </c>
      <c r="O62" s="14"/>
      <c r="P62" s="23">
        <v>1666.5630849999998</v>
      </c>
      <c r="Q62" s="23">
        <f t="shared" si="69"/>
        <v>324.45332600000006</v>
      </c>
      <c r="R62" s="14">
        <f t="shared" si="70"/>
        <v>0.19468409502182157</v>
      </c>
    </row>
    <row r="63" spans="2:18" x14ac:dyDescent="0.25">
      <c r="B63" s="2"/>
      <c r="C63" s="2"/>
      <c r="D63" s="2" t="s">
        <v>62</v>
      </c>
      <c r="E63" s="2"/>
      <c r="F63" s="2"/>
      <c r="G63" s="23">
        <v>3111.7059790000003</v>
      </c>
      <c r="H63" s="23">
        <v>2999.762385</v>
      </c>
      <c r="I63" s="23">
        <v>4122.4741699999995</v>
      </c>
      <c r="J63" s="23">
        <v>2758.2500140000002</v>
      </c>
      <c r="K63" s="46">
        <f t="shared" si="67"/>
        <v>12992.192547999999</v>
      </c>
      <c r="L63" s="23">
        <v>10665.242897935501</v>
      </c>
      <c r="M63" s="23">
        <f t="shared" si="68"/>
        <v>2326.9496500644982</v>
      </c>
      <c r="N63" s="14">
        <f t="shared" si="61"/>
        <v>0.2181806520801258</v>
      </c>
      <c r="O63" s="14"/>
      <c r="P63" s="23">
        <v>10374.792813</v>
      </c>
      <c r="Q63" s="23">
        <f t="shared" si="69"/>
        <v>2617.3997349999991</v>
      </c>
      <c r="R63" s="14">
        <f t="shared" si="70"/>
        <v>0.25228453060964262</v>
      </c>
    </row>
    <row r="64" spans="2:18" x14ac:dyDescent="0.25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23"/>
      <c r="N64" s="14"/>
      <c r="O64" s="14"/>
      <c r="P64" s="23"/>
      <c r="Q64" s="23"/>
      <c r="R64" s="14"/>
    </row>
    <row r="65" spans="2:18" x14ac:dyDescent="0.25">
      <c r="B65" s="2"/>
      <c r="C65" s="2" t="s">
        <v>54</v>
      </c>
      <c r="D65" s="2"/>
      <c r="E65" s="2"/>
      <c r="F65" s="2"/>
      <c r="G65" s="23">
        <f t="shared" ref="G65:K65" si="71">SUM(G66:G78)</f>
        <v>22687.866880129997</v>
      </c>
      <c r="H65" s="23">
        <f t="shared" si="71"/>
        <v>23253.505496670001</v>
      </c>
      <c r="I65" s="23">
        <f t="shared" si="71"/>
        <v>21130.315241169999</v>
      </c>
      <c r="J65" s="23">
        <f t="shared" si="71"/>
        <v>21398.513473790001</v>
      </c>
      <c r="K65" s="23">
        <f t="shared" si="71"/>
        <v>88470.201091760013</v>
      </c>
      <c r="L65" s="23">
        <f t="shared" ref="L65:M65" si="72">SUM(L66:L78)</f>
        <v>89743.611299428259</v>
      </c>
      <c r="M65" s="23">
        <f t="shared" si="72"/>
        <v>-1273.4102076682543</v>
      </c>
      <c r="N65" s="14">
        <f t="shared" ref="N65:N78" si="73">M65/ABS(L65)</f>
        <v>-1.418942462009401E-2</v>
      </c>
      <c r="O65" s="14"/>
      <c r="P65" s="23">
        <f t="shared" ref="P65:Q65" si="74">SUM(P66:P78)</f>
        <v>82696.274576540003</v>
      </c>
      <c r="Q65" s="23">
        <f t="shared" si="74"/>
        <v>5773.9265152200005</v>
      </c>
      <c r="R65" s="14">
        <f t="shared" ref="R65:R66" si="75">Q65/ABS(P65)</f>
        <v>6.9820878205050341E-2</v>
      </c>
    </row>
    <row r="66" spans="2:18" x14ac:dyDescent="0.25">
      <c r="B66" s="2"/>
      <c r="C66" s="2"/>
      <c r="D66" s="4" t="s">
        <v>41</v>
      </c>
      <c r="E66" s="2"/>
      <c r="F66" s="2"/>
      <c r="G66" s="31">
        <v>6.0668759999999997</v>
      </c>
      <c r="H66" s="31">
        <v>7.8339449999999999</v>
      </c>
      <c r="I66" s="31">
        <v>7.3659369999999997</v>
      </c>
      <c r="J66" s="31">
        <v>6.8790480000000001</v>
      </c>
      <c r="K66" s="46">
        <f t="shared" ref="K66:K78" si="76">SUM(G66:J66)</f>
        <v>28.145806</v>
      </c>
      <c r="L66" s="31">
        <v>0</v>
      </c>
      <c r="M66" s="23">
        <f t="shared" ref="M66:M78" si="77">K66-L66</f>
        <v>28.145806</v>
      </c>
      <c r="N66" s="14" t="s">
        <v>47</v>
      </c>
      <c r="O66" s="14"/>
      <c r="P66" s="31">
        <v>33.620106</v>
      </c>
      <c r="Q66" s="23">
        <f t="shared" ref="Q66:Q78" si="78">K66-P66</f>
        <v>-5.4742999999999995</v>
      </c>
      <c r="R66" s="14">
        <f t="shared" si="75"/>
        <v>-0.16282816003019143</v>
      </c>
    </row>
    <row r="67" spans="2:18" x14ac:dyDescent="0.25">
      <c r="B67" s="2"/>
      <c r="C67" s="2"/>
      <c r="D67" s="2" t="s">
        <v>63</v>
      </c>
      <c r="E67" s="2"/>
      <c r="F67" s="2"/>
      <c r="G67" s="31">
        <v>953.83047599999998</v>
      </c>
      <c r="H67" s="31">
        <v>2106.0824579999999</v>
      </c>
      <c r="I67" s="31">
        <v>1647.8368499999999</v>
      </c>
      <c r="J67" s="31">
        <v>1728.3203900000001</v>
      </c>
      <c r="K67" s="46">
        <f t="shared" si="76"/>
        <v>6436.0701739999995</v>
      </c>
      <c r="L67" s="31">
        <v>7616.0266355992608</v>
      </c>
      <c r="M67" s="23">
        <f t="shared" si="77"/>
        <v>-1179.9564615992613</v>
      </c>
      <c r="N67" s="14">
        <f t="shared" si="73"/>
        <v>-0.15493071624563948</v>
      </c>
      <c r="O67" s="14"/>
      <c r="P67" s="31">
        <v>7499.0486679999995</v>
      </c>
      <c r="Q67" s="23">
        <f t="shared" si="78"/>
        <v>-1062.978494</v>
      </c>
      <c r="R67" s="14">
        <f t="shared" ref="R67:R71" si="79">Q67/ABS(P67)</f>
        <v>-0.14174844584433094</v>
      </c>
    </row>
    <row r="68" spans="2:18" x14ac:dyDescent="0.25">
      <c r="B68" s="2"/>
      <c r="D68" s="2" t="s">
        <v>21</v>
      </c>
      <c r="E68" s="2"/>
      <c r="F68" s="2"/>
      <c r="G68" s="31">
        <v>214.532588</v>
      </c>
      <c r="H68" s="31">
        <v>7.8221230000000004</v>
      </c>
      <c r="I68" s="31">
        <v>0.82693000000000005</v>
      </c>
      <c r="J68" s="31">
        <v>236.569705</v>
      </c>
      <c r="K68" s="46">
        <f t="shared" si="76"/>
        <v>459.75134600000001</v>
      </c>
      <c r="L68" s="31">
        <v>405.75348365256161</v>
      </c>
      <c r="M68" s="23">
        <f t="shared" si="77"/>
        <v>53.997862347438399</v>
      </c>
      <c r="N68" s="14">
        <f t="shared" si="73"/>
        <v>0.13308046516656813</v>
      </c>
      <c r="O68" s="14"/>
      <c r="P68" s="31">
        <v>379.54346999999996</v>
      </c>
      <c r="Q68" s="23">
        <f t="shared" si="78"/>
        <v>80.207876000000056</v>
      </c>
      <c r="R68" s="14">
        <f t="shared" si="79"/>
        <v>0.21132724533503386</v>
      </c>
    </row>
    <row r="69" spans="2:18" x14ac:dyDescent="0.25">
      <c r="B69" s="2"/>
      <c r="C69" s="2"/>
      <c r="D69" s="2" t="s">
        <v>64</v>
      </c>
      <c r="E69" s="2"/>
      <c r="F69" s="2"/>
      <c r="G69" s="31">
        <v>458.73587099999997</v>
      </c>
      <c r="H69" s="31">
        <v>462.65967000000001</v>
      </c>
      <c r="I69" s="31">
        <v>403.08625000000001</v>
      </c>
      <c r="J69" s="31">
        <v>428.86453399999999</v>
      </c>
      <c r="K69" s="46">
        <f t="shared" si="76"/>
        <v>1753.346325</v>
      </c>
      <c r="L69" s="31">
        <v>1665.9722916671617</v>
      </c>
      <c r="M69" s="23">
        <f t="shared" si="77"/>
        <v>87.37403333283828</v>
      </c>
      <c r="N69" s="14">
        <f t="shared" si="73"/>
        <v>5.2446270427104084E-2</v>
      </c>
      <c r="O69" s="14"/>
      <c r="P69" s="31">
        <v>1621.837794</v>
      </c>
      <c r="Q69" s="23">
        <f t="shared" si="78"/>
        <v>131.50853099999995</v>
      </c>
      <c r="R69" s="14">
        <f t="shared" si="79"/>
        <v>8.1086118159606743E-2</v>
      </c>
    </row>
    <row r="70" spans="2:18" x14ac:dyDescent="0.25">
      <c r="B70" s="2"/>
      <c r="C70" s="2"/>
      <c r="D70" s="2" t="s">
        <v>65</v>
      </c>
      <c r="E70" s="2"/>
      <c r="F70" s="2"/>
      <c r="G70" s="31">
        <v>683.89695187000007</v>
      </c>
      <c r="H70" s="31">
        <v>157.86602467</v>
      </c>
      <c r="I70" s="31">
        <v>82.426508170000005</v>
      </c>
      <c r="J70" s="31">
        <v>17.425843790000002</v>
      </c>
      <c r="K70" s="46">
        <f t="shared" si="76"/>
        <v>941.61532850000015</v>
      </c>
      <c r="L70" s="31">
        <v>466.71146277875027</v>
      </c>
      <c r="M70" s="23">
        <f t="shared" si="77"/>
        <v>474.90386572124987</v>
      </c>
      <c r="N70" s="14">
        <f t="shared" si="73"/>
        <v>1.0175534641761805</v>
      </c>
      <c r="O70" s="14"/>
      <c r="P70" s="31">
        <v>450.82743553999995</v>
      </c>
      <c r="Q70" s="23">
        <f t="shared" si="78"/>
        <v>490.78789296000019</v>
      </c>
      <c r="R70" s="14">
        <f t="shared" si="79"/>
        <v>1.0886380336905088</v>
      </c>
    </row>
    <row r="71" spans="2:18" x14ac:dyDescent="0.25">
      <c r="B71" s="2"/>
      <c r="C71" s="2"/>
      <c r="D71" s="2" t="s">
        <v>45</v>
      </c>
      <c r="E71" s="2"/>
      <c r="F71" s="2"/>
      <c r="G71" s="31">
        <v>0.90754999999999997</v>
      </c>
      <c r="H71" s="31">
        <v>105.37909999999999</v>
      </c>
      <c r="I71" s="31">
        <v>0</v>
      </c>
      <c r="J71" s="31">
        <v>1.0294289999999999</v>
      </c>
      <c r="K71" s="46">
        <f t="shared" si="76"/>
        <v>107.31607899999999</v>
      </c>
      <c r="L71" s="31">
        <v>9.5417208982792729</v>
      </c>
      <c r="M71" s="23">
        <f t="shared" si="77"/>
        <v>97.774358101720708</v>
      </c>
      <c r="N71" s="14">
        <f t="shared" si="73"/>
        <v>10.247036058176159</v>
      </c>
      <c r="O71" s="14"/>
      <c r="P71" s="31">
        <v>10.821484</v>
      </c>
      <c r="Q71" s="23">
        <f t="shared" si="78"/>
        <v>96.49459499999999</v>
      </c>
      <c r="R71" s="14">
        <f t="shared" si="79"/>
        <v>8.916946603626636</v>
      </c>
    </row>
    <row r="72" spans="2:18" x14ac:dyDescent="0.25">
      <c r="B72" s="2"/>
      <c r="C72" s="2"/>
      <c r="D72" s="2" t="s">
        <v>66</v>
      </c>
      <c r="E72" s="2"/>
      <c r="F72" s="2"/>
      <c r="G72" s="31">
        <v>770.12268800000004</v>
      </c>
      <c r="H72" s="31">
        <v>655.082041</v>
      </c>
      <c r="I72" s="31">
        <v>669.25258599999995</v>
      </c>
      <c r="J72" s="31">
        <v>667.824749</v>
      </c>
      <c r="K72" s="46">
        <f t="shared" si="76"/>
        <v>2762.282064</v>
      </c>
      <c r="L72" s="31">
        <v>3001.9990366749571</v>
      </c>
      <c r="M72" s="23">
        <f t="shared" si="77"/>
        <v>-239.71697267495711</v>
      </c>
      <c r="N72" s="14">
        <f t="shared" si="73"/>
        <v>-7.9852448234117329E-2</v>
      </c>
      <c r="O72" s="14"/>
      <c r="P72" s="31">
        <v>2608.8074649999999</v>
      </c>
      <c r="Q72" s="23">
        <f t="shared" si="78"/>
        <v>153.47459900000013</v>
      </c>
      <c r="R72" s="14">
        <f t="shared" ref="R72:R78" si="80">Q72/ABS(P72)</f>
        <v>5.88294080950892E-2</v>
      </c>
    </row>
    <row r="73" spans="2:18" x14ac:dyDescent="0.25">
      <c r="B73" s="2"/>
      <c r="C73" s="2"/>
      <c r="D73" s="2" t="s">
        <v>53</v>
      </c>
      <c r="E73" s="2"/>
      <c r="F73" s="2"/>
      <c r="G73" s="31">
        <v>309.82206300000001</v>
      </c>
      <c r="H73" s="31">
        <v>288.98552100000001</v>
      </c>
      <c r="I73" s="31">
        <v>293.38660099999998</v>
      </c>
      <c r="J73" s="31">
        <v>290.913973</v>
      </c>
      <c r="K73" s="46">
        <f t="shared" si="76"/>
        <v>1183.108158</v>
      </c>
      <c r="L73" s="31">
        <v>1300.4713732963492</v>
      </c>
      <c r="M73" s="23">
        <f t="shared" si="77"/>
        <v>-117.36321529634915</v>
      </c>
      <c r="N73" s="14">
        <f t="shared" si="73"/>
        <v>-9.0246673403401881E-2</v>
      </c>
      <c r="O73" s="14"/>
      <c r="P73" s="31">
        <v>1171.3126609999999</v>
      </c>
      <c r="Q73" s="23">
        <f t="shared" si="78"/>
        <v>11.795497000000069</v>
      </c>
      <c r="R73" s="14">
        <f t="shared" si="80"/>
        <v>1.0070323144914822E-2</v>
      </c>
    </row>
    <row r="74" spans="2:18" x14ac:dyDescent="0.25">
      <c r="B74" s="2"/>
      <c r="C74" s="2"/>
      <c r="D74" s="2" t="s">
        <v>67</v>
      </c>
      <c r="E74" s="2"/>
      <c r="F74" s="2"/>
      <c r="G74" s="31">
        <v>4490.9451452600006</v>
      </c>
      <c r="H74" s="31">
        <v>4228.7991590000001</v>
      </c>
      <c r="I74" s="31">
        <v>3686.3234900000002</v>
      </c>
      <c r="J74" s="31">
        <v>4111.1527980000001</v>
      </c>
      <c r="K74" s="46">
        <f t="shared" si="76"/>
        <v>16517.220592260001</v>
      </c>
      <c r="L74" s="31">
        <v>16896.38989625419</v>
      </c>
      <c r="M74" s="23">
        <f t="shared" si="77"/>
        <v>-379.16930399418925</v>
      </c>
      <c r="N74" s="14">
        <f t="shared" si="73"/>
        <v>-2.2440847205961342E-2</v>
      </c>
      <c r="O74" s="14"/>
      <c r="P74" s="31">
        <v>14936.168913</v>
      </c>
      <c r="Q74" s="23">
        <f t="shared" si="78"/>
        <v>1581.051679260001</v>
      </c>
      <c r="R74" s="14">
        <f t="shared" si="80"/>
        <v>0.10585389656941416</v>
      </c>
    </row>
    <row r="75" spans="2:18" x14ac:dyDescent="0.25">
      <c r="B75" s="2"/>
      <c r="C75" s="2"/>
      <c r="D75" s="2" t="s">
        <v>40</v>
      </c>
      <c r="E75" s="2"/>
      <c r="F75" s="2"/>
      <c r="G75" s="31">
        <v>230.153086</v>
      </c>
      <c r="H75" s="31">
        <v>222.78151099999999</v>
      </c>
      <c r="I75" s="31">
        <v>226.482877</v>
      </c>
      <c r="J75" s="31">
        <v>213.28970000000001</v>
      </c>
      <c r="K75" s="46">
        <f t="shared" si="76"/>
        <v>892.70717400000001</v>
      </c>
      <c r="L75" s="31">
        <v>1027.6081480509952</v>
      </c>
      <c r="M75" s="23">
        <f t="shared" si="77"/>
        <v>-134.90097405099516</v>
      </c>
      <c r="N75" s="14">
        <f t="shared" si="73"/>
        <v>-0.13127666835539795</v>
      </c>
      <c r="O75" s="14"/>
      <c r="P75" s="31">
        <v>988.11975199999995</v>
      </c>
      <c r="Q75" s="23">
        <f t="shared" si="78"/>
        <v>-95.412577999999939</v>
      </c>
      <c r="R75" s="14">
        <f t="shared" si="80"/>
        <v>-9.6559731557719075E-2</v>
      </c>
    </row>
    <row r="76" spans="2:18" x14ac:dyDescent="0.25">
      <c r="B76" s="2"/>
      <c r="C76" s="2"/>
      <c r="D76" s="2" t="s">
        <v>57</v>
      </c>
      <c r="E76" s="2"/>
      <c r="F76" s="2"/>
      <c r="G76" s="31">
        <v>206.31744900000001</v>
      </c>
      <c r="H76" s="31">
        <v>241.73158699999999</v>
      </c>
      <c r="I76" s="31">
        <v>340.79294299999998</v>
      </c>
      <c r="J76" s="31">
        <v>218.251946</v>
      </c>
      <c r="K76" s="46">
        <f t="shared" si="76"/>
        <v>1007.093925</v>
      </c>
      <c r="L76" s="31">
        <v>1046.1259408692565</v>
      </c>
      <c r="M76" s="23">
        <f t="shared" si="77"/>
        <v>-39.032015869256497</v>
      </c>
      <c r="N76" s="14">
        <f t="shared" si="73"/>
        <v>-3.7311010409342933E-2</v>
      </c>
      <c r="O76" s="14"/>
      <c r="P76" s="31">
        <v>953.31224700000007</v>
      </c>
      <c r="Q76" s="23">
        <f t="shared" si="78"/>
        <v>53.781677999999943</v>
      </c>
      <c r="R76" s="14">
        <f t="shared" si="80"/>
        <v>5.6415595382569274E-2</v>
      </c>
    </row>
    <row r="77" spans="2:18" x14ac:dyDescent="0.25">
      <c r="B77" s="2"/>
      <c r="C77" s="2"/>
      <c r="D77" s="2" t="s">
        <v>29</v>
      </c>
      <c r="E77" s="2"/>
      <c r="F77" s="2"/>
      <c r="G77" s="31">
        <v>13737.345339</v>
      </c>
      <c r="H77" s="31">
        <v>13747.585725000001</v>
      </c>
      <c r="I77" s="31">
        <v>13174.704035999999</v>
      </c>
      <c r="J77" s="31">
        <v>12822.934638999999</v>
      </c>
      <c r="K77" s="46">
        <f t="shared" si="76"/>
        <v>53482.569738999999</v>
      </c>
      <c r="L77" s="31">
        <v>53801.141588707527</v>
      </c>
      <c r="M77" s="23">
        <f t="shared" si="77"/>
        <v>-318.5718497075286</v>
      </c>
      <c r="N77" s="14">
        <f t="shared" si="73"/>
        <v>-5.9212842014191485E-3</v>
      </c>
      <c r="O77" s="14"/>
      <c r="P77" s="31">
        <v>49811.708541</v>
      </c>
      <c r="Q77" s="23">
        <f t="shared" si="78"/>
        <v>3670.8611979999987</v>
      </c>
      <c r="R77" s="14">
        <f t="shared" si="80"/>
        <v>7.3694745784086371E-2</v>
      </c>
    </row>
    <row r="78" spans="2:18" x14ac:dyDescent="0.25">
      <c r="B78" s="2"/>
      <c r="C78" s="2"/>
      <c r="D78" s="2" t="s">
        <v>30</v>
      </c>
      <c r="E78" s="2"/>
      <c r="F78" s="2"/>
      <c r="G78" s="31">
        <v>625.19079699999998</v>
      </c>
      <c r="H78" s="31">
        <v>1020.896632</v>
      </c>
      <c r="I78" s="31">
        <v>597.83023300000002</v>
      </c>
      <c r="J78" s="31">
        <v>655.05671900000004</v>
      </c>
      <c r="K78" s="46">
        <f t="shared" si="76"/>
        <v>2898.974381</v>
      </c>
      <c r="L78" s="31">
        <v>2505.8697209789648</v>
      </c>
      <c r="M78" s="23">
        <f t="shared" si="77"/>
        <v>393.10466002103522</v>
      </c>
      <c r="N78" s="14">
        <f t="shared" si="73"/>
        <v>0.1568735424391742</v>
      </c>
      <c r="O78" s="14"/>
      <c r="P78" s="31">
        <v>2231.1460400000001</v>
      </c>
      <c r="Q78" s="23">
        <f t="shared" si="78"/>
        <v>667.82834099999991</v>
      </c>
      <c r="R78" s="14">
        <f t="shared" si="80"/>
        <v>0.29932076566355104</v>
      </c>
    </row>
    <row r="79" spans="2:18" x14ac:dyDescent="0.25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27"/>
      <c r="N79" s="14"/>
      <c r="O79" s="14"/>
      <c r="P79" s="27"/>
      <c r="Q79" s="27"/>
      <c r="R79" s="14"/>
    </row>
    <row r="80" spans="2:18" x14ac:dyDescent="0.25">
      <c r="B80" s="2"/>
      <c r="C80" s="2" t="s">
        <v>22</v>
      </c>
      <c r="D80" s="2"/>
      <c r="E80" s="2"/>
      <c r="F80" s="2"/>
      <c r="G80" s="23">
        <f t="shared" ref="G80:M80" si="81">SUM(G81:G86)</f>
        <v>23379.753061129999</v>
      </c>
      <c r="H80" s="23">
        <f t="shared" si="81"/>
        <v>28997.99213916</v>
      </c>
      <c r="I80" s="23">
        <f t="shared" si="81"/>
        <v>22854.760655870003</v>
      </c>
      <c r="J80" s="23">
        <f t="shared" si="81"/>
        <v>23732.182278660002</v>
      </c>
      <c r="K80" s="23">
        <f t="shared" si="81"/>
        <v>98964.688134820011</v>
      </c>
      <c r="L80" s="23">
        <f t="shared" si="81"/>
        <v>99518.451346531117</v>
      </c>
      <c r="M80" s="23">
        <f t="shared" si="81"/>
        <v>-553.76321171110908</v>
      </c>
      <c r="N80" s="14">
        <f t="shared" ref="N80:N86" si="82">M80/ABS(L80)</f>
        <v>-5.5644275430177447E-3</v>
      </c>
      <c r="O80" s="14"/>
      <c r="P80" s="23">
        <f>SUM(P81:P86)</f>
        <v>97994.135703339998</v>
      </c>
      <c r="Q80" s="23">
        <f>SUM(Q81:Q86)</f>
        <v>970.55243148000591</v>
      </c>
      <c r="R80" s="14">
        <f t="shared" ref="R80:R86" si="83">Q80/ABS(P80)</f>
        <v>9.9041889038970921E-3</v>
      </c>
    </row>
    <row r="81" spans="1:18" x14ac:dyDescent="0.25">
      <c r="B81" s="2"/>
      <c r="C81" s="2"/>
      <c r="D81" s="2" t="s">
        <v>31</v>
      </c>
      <c r="E81" s="2"/>
      <c r="F81" s="2"/>
      <c r="G81" s="31">
        <v>5312.6153281300003</v>
      </c>
      <c r="H81" s="31">
        <v>5652.5713597100003</v>
      </c>
      <c r="I81" s="31">
        <v>5251.9591612100012</v>
      </c>
      <c r="J81" s="31">
        <v>5333.4293145000011</v>
      </c>
      <c r="K81" s="46">
        <f t="shared" ref="K81:K86" si="84">SUM(G81:J81)</f>
        <v>21550.575163550002</v>
      </c>
      <c r="L81" s="31">
        <v>20874.16977057121</v>
      </c>
      <c r="M81" s="23">
        <f t="shared" ref="M81:M86" si="85">K81-L81</f>
        <v>676.4053929787915</v>
      </c>
      <c r="N81" s="14">
        <f t="shared" si="82"/>
        <v>3.2403942308278068E-2</v>
      </c>
      <c r="O81" s="14"/>
      <c r="P81" s="31">
        <v>20044.26884122</v>
      </c>
      <c r="Q81" s="23">
        <f t="shared" ref="Q81:Q86" si="86">K81-P81</f>
        <v>1506.3063223300014</v>
      </c>
      <c r="R81" s="14">
        <f t="shared" si="83"/>
        <v>7.5148978207294867E-2</v>
      </c>
    </row>
    <row r="82" spans="1:18" x14ac:dyDescent="0.25">
      <c r="B82" s="2"/>
      <c r="C82" s="2"/>
      <c r="D82" s="2" t="s">
        <v>32</v>
      </c>
      <c r="E82" s="2"/>
      <c r="F82" s="2"/>
      <c r="G82" s="31">
        <v>396.21751203999997</v>
      </c>
      <c r="H82" s="31">
        <v>327.14643860000001</v>
      </c>
      <c r="I82" s="31">
        <v>299.89382139000003</v>
      </c>
      <c r="J82" s="31">
        <v>309.64848792999999</v>
      </c>
      <c r="K82" s="46">
        <f t="shared" si="84"/>
        <v>1332.9062599600002</v>
      </c>
      <c r="L82" s="31">
        <v>1393.7464452707418</v>
      </c>
      <c r="M82" s="23">
        <f t="shared" si="85"/>
        <v>-60.840185310741617</v>
      </c>
      <c r="N82" s="14">
        <f t="shared" si="82"/>
        <v>-4.3652262229750924E-2</v>
      </c>
      <c r="O82" s="14"/>
      <c r="P82" s="31">
        <v>1308.9650681400001</v>
      </c>
      <c r="Q82" s="23">
        <f t="shared" si="86"/>
        <v>23.941191820000085</v>
      </c>
      <c r="R82" s="14">
        <f t="shared" si="83"/>
        <v>1.8290168624606459E-2</v>
      </c>
    </row>
    <row r="83" spans="1:18" x14ac:dyDescent="0.25">
      <c r="B83" s="2"/>
      <c r="C83" s="2"/>
      <c r="D83" s="2" t="s">
        <v>33</v>
      </c>
      <c r="E83" s="2"/>
      <c r="F83" s="2"/>
      <c r="G83" s="31">
        <v>2725.9036637200002</v>
      </c>
      <c r="H83" s="31">
        <v>2319.7221056800004</v>
      </c>
      <c r="I83" s="31">
        <v>2100.16535049</v>
      </c>
      <c r="J83" s="31">
        <v>2310.0745049900002</v>
      </c>
      <c r="K83" s="46">
        <f t="shared" si="84"/>
        <v>9455.8656248799998</v>
      </c>
      <c r="L83" s="31">
        <v>11537.346493171357</v>
      </c>
      <c r="M83" s="23">
        <f t="shared" si="85"/>
        <v>-2081.4808682913572</v>
      </c>
      <c r="N83" s="14">
        <f t="shared" si="82"/>
        <v>-0.180412443149153</v>
      </c>
      <c r="O83" s="14"/>
      <c r="P83" s="31">
        <v>10225.956238909999</v>
      </c>
      <c r="Q83" s="23">
        <f t="shared" si="86"/>
        <v>-770.09061402999941</v>
      </c>
      <c r="R83" s="14">
        <f t="shared" si="83"/>
        <v>-7.530744275041848E-2</v>
      </c>
    </row>
    <row r="84" spans="1:18" x14ac:dyDescent="0.25">
      <c r="B84" s="2"/>
      <c r="C84" s="2"/>
      <c r="D84" s="2" t="s">
        <v>34</v>
      </c>
      <c r="E84" s="2"/>
      <c r="F84" s="2"/>
      <c r="G84" s="31">
        <v>10343.230960270001</v>
      </c>
      <c r="H84" s="31">
        <v>10876.95035942</v>
      </c>
      <c r="I84" s="31">
        <v>9805.4928980600034</v>
      </c>
      <c r="J84" s="31">
        <v>10066.77335888</v>
      </c>
      <c r="K84" s="46">
        <f t="shared" si="84"/>
        <v>41092.447576630002</v>
      </c>
      <c r="L84" s="31">
        <v>41351.249629148217</v>
      </c>
      <c r="M84" s="23">
        <f t="shared" si="85"/>
        <v>-258.80205251821462</v>
      </c>
      <c r="N84" s="14">
        <f t="shared" si="82"/>
        <v>-6.258627123466344E-3</v>
      </c>
      <c r="O84" s="14"/>
      <c r="P84" s="31">
        <v>39861.16929536</v>
      </c>
      <c r="Q84" s="23">
        <f t="shared" si="86"/>
        <v>1231.2782812700025</v>
      </c>
      <c r="R84" s="14">
        <f t="shared" si="83"/>
        <v>3.0889166149306316E-2</v>
      </c>
    </row>
    <row r="85" spans="1:18" x14ac:dyDescent="0.25">
      <c r="B85" s="2"/>
      <c r="C85" s="2"/>
      <c r="D85" s="2" t="s">
        <v>56</v>
      </c>
      <c r="E85" s="2"/>
      <c r="F85" s="2"/>
      <c r="G85" s="31">
        <v>4206.4250399900002</v>
      </c>
      <c r="H85" s="31">
        <v>9366.9859760700001</v>
      </c>
      <c r="I85" s="31">
        <v>4960.3890530000008</v>
      </c>
      <c r="J85" s="31">
        <v>5167.1104027399997</v>
      </c>
      <c r="K85" s="46">
        <f t="shared" si="84"/>
        <v>23700.910471800002</v>
      </c>
      <c r="L85" s="31">
        <v>22429.395715546692</v>
      </c>
      <c r="M85" s="23">
        <f t="shared" si="85"/>
        <v>1271.5147562533093</v>
      </c>
      <c r="N85" s="14">
        <f t="shared" si="82"/>
        <v>5.6689657286307212E-2</v>
      </c>
      <c r="O85" s="14"/>
      <c r="P85" s="31">
        <v>24711.670902710001</v>
      </c>
      <c r="Q85" s="23">
        <f t="shared" si="86"/>
        <v>-1010.7604309099988</v>
      </c>
      <c r="R85" s="14">
        <f t="shared" si="83"/>
        <v>-4.0902148417618897E-2</v>
      </c>
    </row>
    <row r="86" spans="1:18" x14ac:dyDescent="0.25">
      <c r="B86" s="2"/>
      <c r="C86" s="2"/>
      <c r="D86" s="2" t="s">
        <v>21</v>
      </c>
      <c r="E86" s="2"/>
      <c r="F86" s="2"/>
      <c r="G86" s="31">
        <v>395.36055698000001</v>
      </c>
      <c r="H86" s="31">
        <v>454.61589967999998</v>
      </c>
      <c r="I86" s="31">
        <v>436.86037171999999</v>
      </c>
      <c r="J86" s="31">
        <v>545.14620962000004</v>
      </c>
      <c r="K86" s="46">
        <f t="shared" si="84"/>
        <v>1831.9830380000001</v>
      </c>
      <c r="L86" s="31">
        <v>1932.5432928228965</v>
      </c>
      <c r="M86" s="23">
        <f t="shared" si="85"/>
        <v>-100.56025482289647</v>
      </c>
      <c r="N86" s="14">
        <f t="shared" si="82"/>
        <v>-5.2035188653397006E-2</v>
      </c>
      <c r="O86" s="14"/>
      <c r="P86" s="31">
        <v>1842.1053569999999</v>
      </c>
      <c r="Q86" s="23">
        <f t="shared" si="86"/>
        <v>-10.122318999999834</v>
      </c>
      <c r="R86" s="14">
        <f t="shared" si="83"/>
        <v>-5.4949728914988625E-3</v>
      </c>
    </row>
    <row r="87" spans="1:18" x14ac:dyDescent="0.25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24"/>
      <c r="N87" s="14"/>
      <c r="O87" s="14"/>
      <c r="P87" s="24"/>
      <c r="Q87" s="24"/>
      <c r="R87" s="14"/>
    </row>
    <row r="88" spans="1:18" s="5" customFormat="1" x14ac:dyDescent="0.25">
      <c r="B88" s="5" t="s">
        <v>10</v>
      </c>
      <c r="C88" s="6"/>
      <c r="D88" s="6"/>
      <c r="E88" s="6"/>
      <c r="F88" s="6"/>
      <c r="G88" s="25">
        <v>2403.8771321200002</v>
      </c>
      <c r="H88" s="25">
        <v>5614.4300006000003</v>
      </c>
      <c r="I88" s="25">
        <v>6446.6167969493208</v>
      </c>
      <c r="J88" s="25">
        <v>13084.36743355</v>
      </c>
      <c r="K88" s="37">
        <f>SUM(G88:J88)</f>
        <v>27549.291363219323</v>
      </c>
      <c r="L88" s="25">
        <v>20521.535063849857</v>
      </c>
      <c r="M88" s="25">
        <f>K88-L88</f>
        <v>7027.7562993694664</v>
      </c>
      <c r="N88" s="13">
        <f t="shared" ref="N88:N94" si="87">M88/ABS(L88)</f>
        <v>0.34245763182450023</v>
      </c>
      <c r="O88" s="13"/>
      <c r="P88" s="25">
        <v>21993.294051479999</v>
      </c>
      <c r="Q88" s="25">
        <f>K88-P88</f>
        <v>5555.9973117393238</v>
      </c>
      <c r="R88" s="13">
        <f>Q88/ABS(P88)</f>
        <v>0.25262233564168812</v>
      </c>
    </row>
    <row r="89" spans="1:18" s="5" customFormat="1" x14ac:dyDescent="0.25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25"/>
      <c r="N89" s="13"/>
      <c r="O89" s="13"/>
      <c r="P89" s="25"/>
      <c r="Q89" s="25"/>
      <c r="R89" s="13"/>
    </row>
    <row r="90" spans="1:18" s="5" customFormat="1" x14ac:dyDescent="0.2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28">
        <v>0</v>
      </c>
      <c r="K90" s="37">
        <f>SUM(G90:J90)</f>
        <v>0</v>
      </c>
      <c r="L90" s="28">
        <v>193.37402269249159</v>
      </c>
      <c r="M90" s="25">
        <f>K90-L90</f>
        <v>-193.37402269249159</v>
      </c>
      <c r="N90" s="13">
        <f t="shared" si="87"/>
        <v>-1</v>
      </c>
      <c r="O90" s="13"/>
      <c r="P90" s="28">
        <v>428.04921372000001</v>
      </c>
      <c r="Q90" s="25">
        <f>K90-P90</f>
        <v>-428.04921372000001</v>
      </c>
      <c r="R90" s="13">
        <f>Q90/ABS(P90)</f>
        <v>-1</v>
      </c>
    </row>
    <row r="91" spans="1:18" s="5" customFormat="1" x14ac:dyDescent="0.25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25"/>
      <c r="N91" s="13"/>
      <c r="O91" s="13"/>
      <c r="P91" s="25"/>
      <c r="Q91" s="25"/>
      <c r="R91" s="13"/>
    </row>
    <row r="92" spans="1:18" s="5" customFormat="1" x14ac:dyDescent="0.2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25">
        <v>0</v>
      </c>
      <c r="K92" s="37">
        <f>SUM(G92:J92)</f>
        <v>0</v>
      </c>
      <c r="L92" s="25">
        <v>0</v>
      </c>
      <c r="M92" s="25">
        <f>K92-L92</f>
        <v>0</v>
      </c>
      <c r="N92" s="13">
        <v>0</v>
      </c>
      <c r="O92" s="13"/>
      <c r="P92" s="25">
        <v>0</v>
      </c>
      <c r="Q92" s="25">
        <f>K92-P92</f>
        <v>0</v>
      </c>
      <c r="R92" s="13">
        <v>0</v>
      </c>
    </row>
    <row r="93" spans="1:18" s="5" customFormat="1" x14ac:dyDescent="0.25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25"/>
      <c r="N93" s="13"/>
      <c r="O93" s="13"/>
      <c r="P93" s="25"/>
      <c r="Q93" s="25"/>
      <c r="R93" s="13"/>
    </row>
    <row r="94" spans="1:18" s="5" customFormat="1" x14ac:dyDescent="0.25">
      <c r="B94" s="5" t="s">
        <v>13</v>
      </c>
      <c r="C94" s="6"/>
      <c r="D94" s="6"/>
      <c r="E94" s="6"/>
      <c r="F94" s="6"/>
      <c r="G94" s="37">
        <v>703.98744506790001</v>
      </c>
      <c r="H94" s="37">
        <v>131.06384954430001</v>
      </c>
      <c r="I94" s="37">
        <v>657.09342775100015</v>
      </c>
      <c r="J94" s="37">
        <v>1999.0191045000001</v>
      </c>
      <c r="K94" s="37">
        <f>SUM(G94:J94)</f>
        <v>3491.1638268632005</v>
      </c>
      <c r="L94" s="37">
        <v>1103.5027270602943</v>
      </c>
      <c r="M94" s="25">
        <f>K94-L94</f>
        <v>2387.6610998029064</v>
      </c>
      <c r="N94" s="13">
        <f t="shared" si="87"/>
        <v>2.1637111003464216</v>
      </c>
      <c r="O94" s="38"/>
      <c r="P94" s="37">
        <v>1793.1342245783999</v>
      </c>
      <c r="Q94" s="25">
        <f>K94-P94</f>
        <v>1698.0296022848006</v>
      </c>
      <c r="R94" s="38">
        <f>Q94/ABS(P94)</f>
        <v>0.94696179405311376</v>
      </c>
    </row>
    <row r="95" spans="1:18" s="5" customFormat="1" ht="16.5" thickBot="1" x14ac:dyDescent="0.3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1"/>
      <c r="O95" s="41"/>
      <c r="P95" s="40"/>
      <c r="Q95" s="40"/>
      <c r="R95" s="41"/>
    </row>
    <row r="96" spans="1:18" s="5" customFormat="1" x14ac:dyDescent="0.25">
      <c r="G96" s="42"/>
      <c r="H96" s="42"/>
      <c r="I96" s="42"/>
      <c r="J96" s="42"/>
      <c r="K96" s="42"/>
      <c r="L96" s="42"/>
      <c r="M96" s="42"/>
      <c r="N96" s="43"/>
      <c r="O96" s="43"/>
      <c r="P96" s="42"/>
      <c r="Q96" s="42"/>
      <c r="R96" s="43"/>
    </row>
    <row r="97" spans="1:18" s="5" customFormat="1" x14ac:dyDescent="0.25">
      <c r="A97" s="5" t="s">
        <v>42</v>
      </c>
      <c r="G97" s="29"/>
      <c r="H97" s="29"/>
      <c r="I97" s="29"/>
      <c r="J97" s="29"/>
      <c r="K97" s="29"/>
      <c r="L97" s="29"/>
      <c r="M97" s="29"/>
      <c r="N97" s="15"/>
      <c r="O97" s="15"/>
      <c r="P97" s="29"/>
      <c r="Q97" s="29"/>
      <c r="R97" s="15"/>
    </row>
    <row r="98" spans="1:18" x14ac:dyDescent="0.25">
      <c r="A98" s="33" t="s">
        <v>73</v>
      </c>
      <c r="N98" s="16"/>
      <c r="O98" s="16"/>
      <c r="R98" s="16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K19 K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2020-02-03T17:24:27Z</cp:lastPrinted>
  <dcterms:created xsi:type="dcterms:W3CDTF">2012-05-30T22:15:58Z</dcterms:created>
  <dcterms:modified xsi:type="dcterms:W3CDTF">2024-08-30T22:00:44Z</dcterms:modified>
</cp:coreProperties>
</file>