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60" windowWidth="7905" windowHeight="9045" tabRatio="685"/>
  </bookViews>
  <sheets>
    <sheet name="A" sheetId="2" r:id="rId1"/>
  </sheets>
  <definedNames>
    <definedName name="_xlnm.Print_Area" localSheetId="0">A!$A$1:$Q$100</definedName>
  </definedNames>
  <calcPr calcId="145621"/>
</workbook>
</file>

<file path=xl/calcChain.xml><?xml version="1.0" encoding="utf-8"?>
<calcChain xmlns="http://schemas.openxmlformats.org/spreadsheetml/2006/main">
  <c r="I19" i="2" l="1"/>
  <c r="O52" i="2" l="1"/>
  <c r="Q68" i="2"/>
  <c r="H53" i="2"/>
  <c r="I53" i="2"/>
  <c r="G53" i="2"/>
  <c r="P96" i="2" l="1"/>
  <c r="P94" i="2"/>
  <c r="P92" i="2"/>
  <c r="P90" i="2"/>
  <c r="P12" i="2" s="1"/>
  <c r="P88" i="2"/>
  <c r="P87" i="2"/>
  <c r="P86" i="2"/>
  <c r="P84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5" i="2"/>
  <c r="P64" i="2"/>
  <c r="P62" i="2"/>
  <c r="P61" i="2"/>
  <c r="P60" i="2"/>
  <c r="P41" i="2"/>
  <c r="P40" i="2"/>
  <c r="P36" i="2"/>
  <c r="P34" i="2"/>
  <c r="P33" i="2"/>
  <c r="P28" i="2"/>
  <c r="P22" i="2"/>
  <c r="P20" i="2" s="1"/>
  <c r="P21" i="2"/>
  <c r="Q96" i="2"/>
  <c r="Q92" i="2"/>
  <c r="Q90" i="2"/>
  <c r="Q88" i="2"/>
  <c r="Q87" i="2"/>
  <c r="Q86" i="2"/>
  <c r="Q84" i="2"/>
  <c r="Q80" i="2"/>
  <c r="Q79" i="2"/>
  <c r="Q78" i="2"/>
  <c r="Q77" i="2"/>
  <c r="Q76" i="2"/>
  <c r="Q75" i="2"/>
  <c r="Q74" i="2"/>
  <c r="Q73" i="2"/>
  <c r="Q72" i="2"/>
  <c r="Q71" i="2"/>
  <c r="Q70" i="2"/>
  <c r="Q69" i="2"/>
  <c r="Q65" i="2"/>
  <c r="Q64" i="2"/>
  <c r="Q62" i="2"/>
  <c r="Q61" i="2"/>
  <c r="Q53" i="2"/>
  <c r="Q41" i="2"/>
  <c r="Q40" i="2"/>
  <c r="Q36" i="2"/>
  <c r="Q34" i="2"/>
  <c r="Q33" i="2"/>
  <c r="Q28" i="2"/>
  <c r="Q22" i="2"/>
  <c r="Q21" i="2"/>
  <c r="P67" i="2"/>
  <c r="P53" i="2"/>
  <c r="P39" i="2"/>
  <c r="P27" i="2"/>
  <c r="P15" i="2"/>
  <c r="P14" i="2"/>
  <c r="P13" i="2"/>
  <c r="Q13" i="2" s="1"/>
  <c r="O14" i="2"/>
  <c r="O12" i="2"/>
  <c r="O82" i="2"/>
  <c r="O67" i="2"/>
  <c r="O59" i="2"/>
  <c r="O39" i="2"/>
  <c r="O32" i="2"/>
  <c r="O27" i="2"/>
  <c r="O23" i="2"/>
  <c r="O20" i="2"/>
  <c r="O15" i="2"/>
  <c r="O13" i="2"/>
  <c r="O53" i="2"/>
  <c r="P32" i="2" l="1"/>
  <c r="Q32" i="2" s="1"/>
  <c r="O18" i="2"/>
  <c r="O17" i="2" s="1"/>
  <c r="Q20" i="2"/>
  <c r="Q39" i="2"/>
  <c r="Q12" i="2"/>
  <c r="Q15" i="2"/>
  <c r="Q67" i="2"/>
  <c r="O57" i="2"/>
  <c r="Q27" i="2"/>
  <c r="O55" i="2"/>
  <c r="O11" i="2"/>
  <c r="O10" i="2" s="1"/>
  <c r="O30" i="2" s="1"/>
  <c r="J36" i="2"/>
  <c r="J37" i="2"/>
  <c r="P37" i="2" s="1"/>
  <c r="J96" i="2"/>
  <c r="J94" i="2"/>
  <c r="J92" i="2"/>
  <c r="J90" i="2"/>
  <c r="J88" i="2"/>
  <c r="J87" i="2"/>
  <c r="J86" i="2"/>
  <c r="J85" i="2"/>
  <c r="P85" i="2" s="1"/>
  <c r="Q85" i="2" s="1"/>
  <c r="J84" i="2"/>
  <c r="J83" i="2"/>
  <c r="P83" i="2" s="1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5" i="2"/>
  <c r="J64" i="2"/>
  <c r="J63" i="2"/>
  <c r="P63" i="2" s="1"/>
  <c r="J62" i="2"/>
  <c r="J61" i="2"/>
  <c r="J60" i="2"/>
  <c r="J41" i="2"/>
  <c r="J40" i="2"/>
  <c r="J34" i="2"/>
  <c r="J33" i="2"/>
  <c r="J28" i="2"/>
  <c r="J25" i="2"/>
  <c r="P25" i="2" s="1"/>
  <c r="Q25" i="2" s="1"/>
  <c r="J24" i="2"/>
  <c r="P24" i="2" s="1"/>
  <c r="J22" i="2"/>
  <c r="J21" i="2"/>
  <c r="J19" i="2"/>
  <c r="P19" i="2" s="1"/>
  <c r="J8" i="2"/>
  <c r="I82" i="2"/>
  <c r="I67" i="2"/>
  <c r="I59" i="2"/>
  <c r="I39" i="2"/>
  <c r="I32" i="2"/>
  <c r="I27" i="2"/>
  <c r="I23" i="2"/>
  <c r="I20" i="2"/>
  <c r="I15" i="2"/>
  <c r="I14" i="2"/>
  <c r="I13" i="2"/>
  <c r="I12" i="2"/>
  <c r="I18" i="2" l="1"/>
  <c r="Q24" i="2"/>
  <c r="P23" i="2"/>
  <c r="Q23" i="2" s="1"/>
  <c r="Q19" i="2"/>
  <c r="P18" i="2"/>
  <c r="Q18" i="2" s="1"/>
  <c r="P82" i="2"/>
  <c r="Q82" i="2" s="1"/>
  <c r="Q83" i="2"/>
  <c r="P59" i="2"/>
  <c r="Q63" i="2"/>
  <c r="O43" i="2"/>
  <c r="O45" i="2"/>
  <c r="I17" i="2"/>
  <c r="I57" i="2"/>
  <c r="I55" i="2" s="1"/>
  <c r="P17" i="2" l="1"/>
  <c r="Q17" i="2" s="1"/>
  <c r="I11" i="2"/>
  <c r="I10" i="2" s="1"/>
  <c r="I30" i="2" s="1"/>
  <c r="I43" i="2" s="1"/>
  <c r="Q59" i="2"/>
  <c r="P57" i="2"/>
  <c r="I45" i="2" l="1"/>
  <c r="Q57" i="2"/>
  <c r="P11" i="2"/>
  <c r="P55" i="2"/>
  <c r="Q55" i="2" s="1"/>
  <c r="P10" i="2" l="1"/>
  <c r="Q11" i="2"/>
  <c r="P30" i="2" l="1"/>
  <c r="Q10" i="2"/>
  <c r="Q30" i="2" l="1"/>
  <c r="P45" i="2"/>
  <c r="Q45" i="2" s="1"/>
  <c r="P43" i="2"/>
  <c r="Q43" i="2" s="1"/>
  <c r="L53" i="2" l="1"/>
  <c r="L96" i="2"/>
  <c r="L15" i="2" s="1"/>
  <c r="L94" i="2"/>
  <c r="L14" i="2" s="1"/>
  <c r="L92" i="2"/>
  <c r="L13" i="2" s="1"/>
  <c r="L88" i="2"/>
  <c r="L87" i="2"/>
  <c r="L86" i="2"/>
  <c r="L85" i="2"/>
  <c r="L84" i="2"/>
  <c r="L83" i="2"/>
  <c r="J82" i="2"/>
  <c r="H82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H67" i="2"/>
  <c r="L65" i="2"/>
  <c r="L64" i="2"/>
  <c r="L63" i="2"/>
  <c r="L62" i="2"/>
  <c r="L61" i="2"/>
  <c r="H59" i="2"/>
  <c r="L41" i="2"/>
  <c r="L40" i="2"/>
  <c r="H39" i="2"/>
  <c r="L37" i="2"/>
  <c r="L34" i="2"/>
  <c r="L33" i="2"/>
  <c r="H32" i="2"/>
  <c r="J27" i="2"/>
  <c r="H27" i="2"/>
  <c r="L25" i="2"/>
  <c r="H23" i="2"/>
  <c r="L22" i="2"/>
  <c r="J20" i="2"/>
  <c r="H20" i="2"/>
  <c r="L19" i="2"/>
  <c r="H15" i="2"/>
  <c r="J14" i="2"/>
  <c r="H14" i="2"/>
  <c r="H13" i="2"/>
  <c r="J12" i="2"/>
  <c r="H12" i="2"/>
  <c r="J53" i="2"/>
  <c r="L67" i="2" l="1"/>
  <c r="H57" i="2"/>
  <c r="H11" i="2" s="1"/>
  <c r="H10" i="2" s="1"/>
  <c r="H30" i="2" s="1"/>
  <c r="H43" i="2" s="1"/>
  <c r="H18" i="2"/>
  <c r="H17" i="2" s="1"/>
  <c r="J13" i="2"/>
  <c r="J15" i="2"/>
  <c r="J32" i="2"/>
  <c r="J39" i="2"/>
  <c r="H55" i="2"/>
  <c r="J23" i="2"/>
  <c r="J18" i="2" s="1"/>
  <c r="J59" i="2"/>
  <c r="L82" i="2"/>
  <c r="K8" i="2"/>
  <c r="L90" i="2"/>
  <c r="L12" i="2" s="1"/>
  <c r="L39" i="2"/>
  <c r="L32" i="2"/>
  <c r="L28" i="2"/>
  <c r="L27" i="2" s="1"/>
  <c r="L24" i="2"/>
  <c r="L23" i="2" s="1"/>
  <c r="L21" i="2"/>
  <c r="L20" i="2" s="1"/>
  <c r="J67" i="2"/>
  <c r="L60" i="2"/>
  <c r="L59" i="2" s="1"/>
  <c r="L36" i="2"/>
  <c r="J57" i="2" l="1"/>
  <c r="J11" i="2" s="1"/>
  <c r="J10" i="2" s="1"/>
  <c r="L57" i="2"/>
  <c r="L55" i="2" s="1"/>
  <c r="H45" i="2"/>
  <c r="J17" i="2"/>
  <c r="J55" i="2"/>
  <c r="K53" i="2"/>
  <c r="L11" i="2" l="1"/>
  <c r="L10" i="2" s="1"/>
  <c r="J30" i="2"/>
  <c r="J45" i="2" s="1"/>
  <c r="K82" i="2"/>
  <c r="K67" i="2"/>
  <c r="K59" i="2"/>
  <c r="K39" i="2"/>
  <c r="K32" i="2"/>
  <c r="K27" i="2"/>
  <c r="K23" i="2"/>
  <c r="K20" i="2"/>
  <c r="K12" i="2"/>
  <c r="K13" i="2"/>
  <c r="K14" i="2"/>
  <c r="K15" i="2"/>
  <c r="G82" i="2"/>
  <c r="G67" i="2"/>
  <c r="G59" i="2"/>
  <c r="G39" i="2"/>
  <c r="G32" i="2"/>
  <c r="G27" i="2"/>
  <c r="G23" i="2"/>
  <c r="G20" i="2"/>
  <c r="G12" i="2"/>
  <c r="G13" i="2"/>
  <c r="G14" i="2"/>
  <c r="G15" i="2"/>
  <c r="J43" i="2" l="1"/>
  <c r="G18" i="2"/>
  <c r="G17" i="2" s="1"/>
  <c r="K18" i="2"/>
  <c r="L18" i="2" s="1"/>
  <c r="L17" i="2" s="1"/>
  <c r="L30" i="2" s="1"/>
  <c r="L43" i="2" s="1"/>
  <c r="G57" i="2"/>
  <c r="G11" i="2" s="1"/>
  <c r="G10" i="2" s="1"/>
  <c r="K57" i="2"/>
  <c r="K55" i="2" s="1"/>
  <c r="G55" i="2"/>
  <c r="M96" i="2"/>
  <c r="M92" i="2"/>
  <c r="M90" i="2"/>
  <c r="M88" i="2"/>
  <c r="M87" i="2"/>
  <c r="M86" i="2"/>
  <c r="M85" i="2"/>
  <c r="M84" i="2"/>
  <c r="M83" i="2"/>
  <c r="M80" i="2"/>
  <c r="M79" i="2"/>
  <c r="M78" i="2"/>
  <c r="M77" i="2"/>
  <c r="M76" i="2"/>
  <c r="M75" i="2"/>
  <c r="M74" i="2"/>
  <c r="M73" i="2"/>
  <c r="M72" i="2"/>
  <c r="M71" i="2"/>
  <c r="M70" i="2"/>
  <c r="M69" i="2"/>
  <c r="M65" i="2"/>
  <c r="M64" i="2"/>
  <c r="M63" i="2"/>
  <c r="M62" i="2"/>
  <c r="M61" i="2"/>
  <c r="M41" i="2"/>
  <c r="M40" i="2"/>
  <c r="M36" i="2"/>
  <c r="M34" i="2"/>
  <c r="M33" i="2"/>
  <c r="M28" i="2"/>
  <c r="M19" i="2"/>
  <c r="M21" i="2"/>
  <c r="M22" i="2"/>
  <c r="M24" i="2"/>
  <c r="M25" i="2"/>
  <c r="L45" i="2" l="1"/>
  <c r="K17" i="2"/>
  <c r="K11" i="2"/>
  <c r="K10" i="2" s="1"/>
  <c r="G30" i="2"/>
  <c r="G43" i="2" s="1"/>
  <c r="K30" i="2" l="1"/>
  <c r="K45" i="2" s="1"/>
  <c r="G45" i="2"/>
  <c r="M82" i="2"/>
  <c r="M67" i="2"/>
  <c r="M59" i="2"/>
  <c r="M53" i="2"/>
  <c r="B49" i="2"/>
  <c r="M39" i="2"/>
  <c r="M32" i="2"/>
  <c r="M27" i="2"/>
  <c r="M23" i="2"/>
  <c r="M20" i="2"/>
  <c r="M15" i="2"/>
  <c r="M13" i="2"/>
  <c r="M12" i="2"/>
  <c r="K43" i="2" l="1"/>
  <c r="M57" i="2"/>
  <c r="M55" i="2" l="1"/>
  <c r="M10" i="2"/>
  <c r="M17" i="2"/>
  <c r="M18" i="2"/>
  <c r="M11" i="2" l="1"/>
  <c r="M30" i="2" l="1"/>
  <c r="M45" i="2"/>
  <c r="M43" i="2" l="1"/>
</calcChain>
</file>

<file path=xl/sharedStrings.xml><?xml version="1.0" encoding="utf-8"?>
<sst xmlns="http://schemas.openxmlformats.org/spreadsheetml/2006/main" count="95" uniqueCount="72">
  <si>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</si>
  <si>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</si>
  <si>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</si>
  <si>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</si>
  <si>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</si>
  <si>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</si>
  <si>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</si>
  <si>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</si>
  <si>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</si>
  <si>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</si>
  <si>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</si>
  <si>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</si>
  <si>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</si>
  <si>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</si>
  <si>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</si>
  <si>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</si>
  <si>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</si>
  <si>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</si>
  <si>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</si>
  <si>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</si>
  <si>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</si>
  <si>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Income and profits</t>
  </si>
  <si>
    <t>Environmental Levy</t>
  </si>
  <si>
    <t>Production and consumption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</si>
  <si>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</si>
  <si>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</si>
  <si>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</si>
  <si>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</si>
  <si>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</si>
  <si>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</si>
  <si>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Bauxite/alumina</t>
  </si>
  <si>
    <t>Other companies</t>
  </si>
  <si>
    <t>PAYE</t>
  </si>
  <si>
    <t>Tax on dividend</t>
  </si>
  <si>
    <t>Other individuals</t>
  </si>
  <si>
    <t>Tax on interest</t>
  </si>
  <si>
    <t>SCT</t>
  </si>
  <si>
    <t>Motor vehicle licenses</t>
  </si>
  <si>
    <t>Other licenses</t>
  </si>
  <si>
    <t>Betting, gaming and lottery</t>
  </si>
  <si>
    <t>Contractors levy</t>
  </si>
  <si>
    <t>GCT (Local)</t>
  </si>
  <si>
    <t>Stamp Duty (Local)</t>
  </si>
  <si>
    <t>Custom Duty</t>
  </si>
  <si>
    <t>Stamp Duty</t>
  </si>
  <si>
    <t>Travel Tax</t>
  </si>
  <si>
    <t>GCT (Imports)</t>
  </si>
  <si>
    <t>SCT (imports)</t>
  </si>
  <si>
    <t>Apr</t>
  </si>
  <si>
    <t>Diff</t>
  </si>
  <si>
    <t xml:space="preserve">CENTRAL GOVERNMENT SUMMARY ACCOUNTS </t>
  </si>
  <si>
    <t>Fiscal Monitoring Table</t>
  </si>
  <si>
    <t>Diff %</t>
  </si>
  <si>
    <t>Education tax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</si>
  <si>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</si>
  <si>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</si>
  <si>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</si>
  <si>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</si>
  <si>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</si>
  <si>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</si>
  <si>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</si>
  <si>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</si>
  <si>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</si>
  <si>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</si>
  <si>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</si>
  <si>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May</t>
  </si>
  <si>
    <t>FY 2023/24</t>
  </si>
  <si>
    <t>Accommodation Tax</t>
  </si>
  <si>
    <t>June</t>
  </si>
  <si>
    <t>Apr-June</t>
  </si>
  <si>
    <t>FY 2022/23</t>
  </si>
  <si>
    <t>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</si>
</sst>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57">
    <xf numFmtId="0" fontId="0" fillId="0" borderId="0" xfId="0"/>
    <xf numFmtId="0" fontId="4" fillId="0" borderId="13" xfId="0" applyNumberFormat="1" applyFont="1" applyFill="1" applyBorder="1" applyAlignment="1"/>
    <xf numFmtId="0" fontId="4" fillId="0" borderId="0" xfId="0" applyNumberFormat="1" applyFont="1" applyFill="1" applyAlignment="1"/>
    <xf numFmtId="0" fontId="4" fillId="0" borderId="14" xfId="0" applyNumberFormat="1" applyFont="1" applyFill="1" applyBorder="1" applyAlignment="1"/>
    <xf numFmtId="0" fontId="6" fillId="0" borderId="0" xfId="0" applyNumberFormat="1" applyFont="1" applyFill="1" applyAlignment="1"/>
    <xf numFmtId="0" fontId="7" fillId="0" borderId="0" xfId="0" applyFont="1"/>
    <xf numFmtId="0" fontId="5" fillId="0" borderId="0" xfId="0" applyNumberFormat="1" applyFont="1" applyFill="1" applyAlignment="1"/>
    <xf numFmtId="0" fontId="6" fillId="0" borderId="0" xfId="0" applyFont="1"/>
    <xf numFmtId="0" fontId="57" fillId="1" borderId="14" xfId="4011" applyNumberFormat="1" applyFont="1" applyFill="1" applyBorder="1" applyAlignment="1"/>
    <xf numFmtId="0" fontId="57" fillId="1" borderId="15" xfId="4011" applyNumberFormat="1" applyFont="1" applyFill="1" applyBorder="1" applyAlignment="1"/>
    <xf numFmtId="0" fontId="7" fillId="0" borderId="0" xfId="0" applyNumberFormat="1" applyFont="1" applyFill="1" applyAlignment="1"/>
    <xf numFmtId="49" fontId="7" fillId="0" borderId="0" xfId="0" applyNumberFormat="1" applyFont="1"/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Fill="1" applyAlignment="1">
      <alignment horizontal="center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center" vertical="center"/>
    </xf>
    <xf numFmtId="183" fontId="6" fillId="0" borderId="0" xfId="501" applyNumberFormat="1" applyFont="1" applyAlignment="1">
      <alignment horizontal="center" vertical="center"/>
    </xf>
    <xf numFmtId="183" fontId="60" fillId="1" borderId="14" xfId="501" applyNumberFormat="1" applyFont="1" applyFill="1" applyBorder="1" applyAlignment="1">
      <alignment horizontal="center" vertical="center"/>
    </xf>
    <xf numFmtId="183" fontId="57" fillId="1" borderId="15" xfId="501" applyNumberFormat="1" applyFont="1" applyFill="1" applyBorder="1" applyAlignment="1">
      <alignment horizontal="center" vertical="center"/>
    </xf>
    <xf numFmtId="183" fontId="7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/>
    </xf>
    <xf numFmtId="183" fontId="4" fillId="0" borderId="0" xfId="501" applyNumberFormat="1" applyFont="1" applyFill="1" applyAlignment="1">
      <alignment horizontal="right" vertical="center" wrapText="1"/>
    </xf>
    <xf numFmtId="183" fontId="5" fillId="0" borderId="0" xfId="501" applyNumberFormat="1" applyFont="1" applyFill="1" applyAlignment="1">
      <alignment horizontal="right" vertical="center" wrapText="1"/>
    </xf>
    <xf numFmtId="183" fontId="6" fillId="0" borderId="13" xfId="501" applyNumberFormat="1" applyFont="1" applyFill="1" applyBorder="1" applyAlignment="1">
      <alignment horizontal="center" vertical="center"/>
    </xf>
    <xf numFmtId="183" fontId="60" fillId="1" borderId="15" xfId="501" applyNumberFormat="1" applyFont="1" applyFill="1" applyBorder="1" applyAlignment="1">
      <alignment horizontal="center" vertical="center"/>
    </xf>
    <xf numFmtId="183" fontId="6" fillId="0" borderId="0" xfId="501" applyNumberFormat="1" applyFont="1" applyAlignment="1">
      <alignment horizontal="right" vertical="center"/>
    </xf>
    <xf numFmtId="183" fontId="7" fillId="0" borderId="0" xfId="501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181" fontId="4" fillId="0" borderId="0" xfId="401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/>
    <xf numFmtId="43" fontId="6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6" fillId="0" borderId="0" xfId="0" applyFont="1" applyFill="1" applyBorder="1"/>
    <xf numFmtId="183" fontId="6" fillId="0" borderId="0" xfId="4012" applyNumberFormat="1" applyFont="1" applyFill="1" applyBorder="1" applyAlignment="1">
      <alignment horizontal="center" vertical="center"/>
    </xf>
    <xf numFmtId="183" fontId="6" fillId="0" borderId="0" xfId="501" applyNumberFormat="1" applyFont="1" applyFill="1" applyBorder="1" applyAlignment="1">
      <alignment horizontal="center" vertical="center"/>
    </xf>
    <xf numFmtId="182" fontId="6" fillId="0" borderId="0" xfId="4012" applyNumberFormat="1" applyFont="1" applyFill="1" applyBorder="1" applyAlignment="1">
      <alignment horizontal="center" vertical="center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99"/>
  <sheetViews>
    <sheetView showGridLines="0" tabSelected="1" view="pageBreakPreview" topLeftCell="A4" zoomScaleNormal="80" zoomScaleSheetLayoutView="100" workbookViewId="0">
      <selection activeCell="I24" sqref="I24:I25"/>
    </sheetView>
  </sheetViews>
  <sheetFormatPr defaultRowHeight="15.75" x14ac:dyDescent="0.25"/>
  <cols>
    <col min="1" max="1" width="2.33203125" style="7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3" customWidth="1"/>
    <col min="8" max="9" width="10.77734375" style="36" bestFit="1" customWidth="1"/>
    <col min="10" max="10" width="11.6640625" style="36" bestFit="1" customWidth="1"/>
    <col min="11" max="11" width="11.6640625" style="23" bestFit="1" customWidth="1"/>
    <col min="12" max="12" width="11.109375" style="36" bestFit="1" customWidth="1"/>
    <col min="13" max="13" width="9.77734375" style="12" customWidth="1"/>
    <col min="14" max="14" width="4.5546875" style="48" customWidth="1"/>
    <col min="15" max="15" width="13.6640625" style="36" customWidth="1"/>
    <col min="16" max="16" width="11.5546875" style="36" customWidth="1"/>
    <col min="17" max="17" width="9.77734375" style="12" customWidth="1"/>
    <col min="18" max="18" width="8.88671875" style="4"/>
    <col min="19" max="19" width="10.5546875" style="4" customWidth="1"/>
    <col min="20" max="16384" width="8.88671875" style="4"/>
  </cols>
  <sheetData>
    <row r="2" spans="2:17" x14ac:dyDescent="0.25">
      <c r="B2" s="5" t="s">
        <v>50</v>
      </c>
      <c r="C2" s="6"/>
      <c r="D2" s="2"/>
      <c r="E2" s="2"/>
      <c r="F2" s="2"/>
      <c r="G2" s="22"/>
      <c r="H2" s="35"/>
      <c r="I2" s="35"/>
      <c r="J2" s="35"/>
      <c r="K2" s="22"/>
      <c r="L2" s="35"/>
      <c r="O2" s="35"/>
      <c r="P2" s="35"/>
    </row>
    <row r="3" spans="2:17" x14ac:dyDescent="0.25">
      <c r="B3" s="5" t="s">
        <v>51</v>
      </c>
      <c r="C3" s="6"/>
      <c r="D3" s="2"/>
      <c r="E3" s="2"/>
      <c r="F3" s="2"/>
      <c r="G3" s="22"/>
      <c r="H3" s="35"/>
      <c r="I3" s="35"/>
      <c r="J3" s="35"/>
      <c r="K3" s="22"/>
      <c r="L3" s="35"/>
      <c r="O3" s="35"/>
      <c r="P3" s="35"/>
    </row>
    <row r="4" spans="2:17" x14ac:dyDescent="0.25">
      <c r="B4" s="5" t="s">
        <v>66</v>
      </c>
      <c r="C4" s="2"/>
      <c r="D4" s="2"/>
      <c r="E4" s="2"/>
      <c r="F4" s="7"/>
      <c r="G4" s="22"/>
      <c r="H4" s="35"/>
      <c r="I4" s="35"/>
      <c r="J4" s="35"/>
      <c r="K4" s="22"/>
      <c r="L4" s="35"/>
      <c r="O4" s="35"/>
      <c r="P4" s="35"/>
    </row>
    <row r="5" spans="2:17" x14ac:dyDescent="0.25">
      <c r="B5" s="2" t="s">
        <v>14</v>
      </c>
      <c r="C5" s="2"/>
      <c r="D5" s="2"/>
      <c r="E5" s="2"/>
      <c r="F5" s="2"/>
    </row>
    <row r="6" spans="2:17" x14ac:dyDescent="0.25">
      <c r="B6" s="2"/>
      <c r="D6" s="2"/>
      <c r="E6" s="2"/>
      <c r="F6" s="2"/>
      <c r="G6" s="22"/>
      <c r="H6" s="35"/>
      <c r="I6" s="35"/>
      <c r="J6" s="35"/>
      <c r="K6" s="22"/>
      <c r="L6" s="35"/>
      <c r="O6" s="35"/>
      <c r="P6" s="35"/>
    </row>
    <row r="7" spans="2:17" ht="18" x14ac:dyDescent="0.25">
      <c r="B7" s="8"/>
      <c r="C7" s="8"/>
      <c r="D7" s="8"/>
      <c r="E7" s="8"/>
      <c r="F7" s="8"/>
      <c r="G7" s="24" t="s">
        <v>63</v>
      </c>
      <c r="H7" s="37" t="s">
        <v>63</v>
      </c>
      <c r="I7" s="37" t="s">
        <v>63</v>
      </c>
      <c r="J7" s="37" t="s">
        <v>63</v>
      </c>
      <c r="K7" s="24" t="s">
        <v>62</v>
      </c>
      <c r="L7" s="37"/>
      <c r="M7" s="13"/>
      <c r="N7" s="13"/>
      <c r="O7" s="37" t="s">
        <v>70</v>
      </c>
      <c r="P7" s="37"/>
      <c r="Q7" s="13"/>
    </row>
    <row r="8" spans="2:17" ht="18" x14ac:dyDescent="0.25">
      <c r="B8" s="9" t="s">
        <v>0</v>
      </c>
      <c r="C8" s="9"/>
      <c r="D8" s="9"/>
      <c r="E8" s="9"/>
      <c r="F8" s="9"/>
      <c r="G8" s="33" t="s">
        <v>48</v>
      </c>
      <c r="H8" s="38" t="s">
        <v>65</v>
      </c>
      <c r="I8" s="38" t="s">
        <v>68</v>
      </c>
      <c r="J8" s="38" t="str">
        <f>IF(H8="",F8,"Apr-"&amp;LOOKUP(2,1/(F8:I8&lt;&gt;""),F8:I8))</f>
        <v>Apr-June</v>
      </c>
      <c r="K8" s="33" t="str">
        <f>J8</f>
        <v>Apr-June</v>
      </c>
      <c r="L8" s="38" t="s">
        <v>49</v>
      </c>
      <c r="M8" s="14" t="s">
        <v>52</v>
      </c>
      <c r="N8" s="14"/>
      <c r="O8" s="38" t="s">
        <v>69</v>
      </c>
      <c r="P8" s="38" t="s">
        <v>49</v>
      </c>
      <c r="Q8" s="14" t="s">
        <v>52</v>
      </c>
    </row>
    <row r="9" spans="2:17" x14ac:dyDescent="0.25">
      <c r="B9" s="7"/>
      <c r="C9" s="7"/>
      <c r="D9" s="7"/>
      <c r="E9" s="7"/>
      <c r="F9" s="7"/>
    </row>
    <row r="10" spans="2:17" x14ac:dyDescent="0.25">
      <c r="B10" s="5" t="s">
        <v>1</v>
      </c>
      <c r="C10" s="2"/>
      <c r="D10" s="2"/>
      <c r="E10" s="2"/>
      <c r="F10" s="2"/>
      <c r="G10" s="28">
        <f t="shared" ref="G10" si="0">SUM(G11:G15)</f>
        <v>60267.499365906202</v>
      </c>
      <c r="H10" s="39">
        <f t="shared" ref="H10:I10" si="1">SUM(H11:H15)</f>
        <v>69521.43259801509</v>
      </c>
      <c r="I10" s="39">
        <f t="shared" si="1"/>
        <v>76669.955524869714</v>
      </c>
      <c r="J10" s="39">
        <f t="shared" ref="J10" si="2">SUM(J11:J15)</f>
        <v>206458.88748879102</v>
      </c>
      <c r="K10" s="28">
        <f t="shared" ref="K10" si="3">SUM(K11:K15)</f>
        <v>193360.68940613567</v>
      </c>
      <c r="L10" s="39">
        <f t="shared" ref="L10" si="4">SUM(L11:L15)</f>
        <v>13098.198082655335</v>
      </c>
      <c r="M10" s="15">
        <f t="shared" ref="M10:M15" si="5">L10/ABS(K10)</f>
        <v>6.7739715465866074E-2</v>
      </c>
      <c r="O10" s="39">
        <f t="shared" ref="O10:P10" si="6">SUM(O11:O15)</f>
        <v>177182.30175576304</v>
      </c>
      <c r="P10" s="39">
        <f t="shared" si="6"/>
        <v>29276.585733027994</v>
      </c>
      <c r="Q10" s="15">
        <f t="shared" ref="Q10:Q15" si="7">P10/ABS(O10)</f>
        <v>0.16523425558261629</v>
      </c>
    </row>
    <row r="11" spans="2:17" x14ac:dyDescent="0.25">
      <c r="B11" s="2"/>
      <c r="C11" s="2" t="s">
        <v>9</v>
      </c>
      <c r="D11" s="2"/>
      <c r="E11" s="2"/>
      <c r="F11" s="2"/>
      <c r="G11" s="26">
        <f t="shared" ref="G11:L11" si="8">G57</f>
        <v>57703.017859810003</v>
      </c>
      <c r="H11" s="40">
        <f t="shared" si="8"/>
        <v>62859.132922199999</v>
      </c>
      <c r="I11" s="40">
        <f t="shared" si="8"/>
        <v>68409.971422490009</v>
      </c>
      <c r="J11" s="40">
        <f t="shared" si="8"/>
        <v>188972.12220450002</v>
      </c>
      <c r="K11" s="26">
        <f t="shared" si="8"/>
        <v>178456.91230355494</v>
      </c>
      <c r="L11" s="40">
        <f t="shared" si="8"/>
        <v>10515.209900945069</v>
      </c>
      <c r="M11" s="16">
        <f t="shared" si="5"/>
        <v>5.8922962216552938E-2</v>
      </c>
      <c r="O11" s="40">
        <f>O57</f>
        <v>164361.56369172002</v>
      </c>
      <c r="P11" s="40">
        <f>P57</f>
        <v>24610.558512779993</v>
      </c>
      <c r="Q11" s="16">
        <f t="shared" si="7"/>
        <v>0.14973426852363167</v>
      </c>
    </row>
    <row r="12" spans="2:17" x14ac:dyDescent="0.25">
      <c r="B12" s="2"/>
      <c r="C12" s="2" t="s">
        <v>15</v>
      </c>
      <c r="D12" s="2"/>
      <c r="E12" s="2"/>
      <c r="F12" s="2"/>
      <c r="G12" s="26">
        <f t="shared" ref="G12:L12" si="9">G90</f>
        <v>2426.0072344700002</v>
      </c>
      <c r="H12" s="40">
        <f t="shared" si="9"/>
        <v>5800.9510120599998</v>
      </c>
      <c r="I12" s="40">
        <f t="shared" si="9"/>
        <v>7596.1362710900003</v>
      </c>
      <c r="J12" s="40">
        <f t="shared" si="9"/>
        <v>15823.09451762</v>
      </c>
      <c r="K12" s="26">
        <f t="shared" si="9"/>
        <v>12452.312560914066</v>
      </c>
      <c r="L12" s="40">
        <f t="shared" si="9"/>
        <v>3370.7819567059341</v>
      </c>
      <c r="M12" s="16">
        <f t="shared" si="5"/>
        <v>0.27069525762518287</v>
      </c>
      <c r="O12" s="40">
        <f>O90</f>
        <v>11986.743775049999</v>
      </c>
      <c r="P12" s="40">
        <f>P90</f>
        <v>3836.3507425700009</v>
      </c>
      <c r="Q12" s="16">
        <f t="shared" si="7"/>
        <v>0.32004944917194567</v>
      </c>
    </row>
    <row r="13" spans="2:17" x14ac:dyDescent="0.25">
      <c r="B13" s="2"/>
      <c r="C13" s="2" t="s">
        <v>11</v>
      </c>
      <c r="D13" s="2"/>
      <c r="E13" s="2"/>
      <c r="F13" s="2"/>
      <c r="G13" s="26">
        <f t="shared" ref="G13:L13" si="10">G92</f>
        <v>0</v>
      </c>
      <c r="H13" s="40">
        <f t="shared" si="10"/>
        <v>224.20730949</v>
      </c>
      <c r="I13" s="40">
        <f t="shared" si="10"/>
        <v>0</v>
      </c>
      <c r="J13" s="40">
        <f t="shared" si="10"/>
        <v>224.20730949</v>
      </c>
      <c r="K13" s="26">
        <f t="shared" si="10"/>
        <v>320.84999999999997</v>
      </c>
      <c r="L13" s="40">
        <f t="shared" si="10"/>
        <v>-96.642690509999966</v>
      </c>
      <c r="M13" s="16">
        <f t="shared" si="5"/>
        <v>-0.30120832323515656</v>
      </c>
      <c r="O13" s="40">
        <f>O92</f>
        <v>204.62346823000001</v>
      </c>
      <c r="P13" s="40">
        <f>P92</f>
        <v>19.583841259999986</v>
      </c>
      <c r="Q13" s="16">
        <f t="shared" si="7"/>
        <v>9.5706721371702289E-2</v>
      </c>
    </row>
    <row r="14" spans="2:17" x14ac:dyDescent="0.25">
      <c r="B14" s="2"/>
      <c r="C14" s="2" t="s">
        <v>16</v>
      </c>
      <c r="D14" s="2"/>
      <c r="E14" s="2"/>
      <c r="F14" s="2"/>
      <c r="G14" s="26">
        <f t="shared" ref="G14:L14" si="11">G94</f>
        <v>0</v>
      </c>
      <c r="H14" s="40">
        <f t="shared" si="11"/>
        <v>0</v>
      </c>
      <c r="I14" s="40">
        <f t="shared" si="11"/>
        <v>0</v>
      </c>
      <c r="J14" s="40">
        <f t="shared" si="11"/>
        <v>0</v>
      </c>
      <c r="K14" s="26">
        <f t="shared" si="11"/>
        <v>0</v>
      </c>
      <c r="L14" s="40">
        <f t="shared" si="11"/>
        <v>0</v>
      </c>
      <c r="M14" s="16">
        <v>0</v>
      </c>
      <c r="N14" s="49"/>
      <c r="O14" s="40">
        <f>O94</f>
        <v>0</v>
      </c>
      <c r="P14" s="40">
        <f>P94</f>
        <v>0</v>
      </c>
      <c r="Q14" s="16">
        <v>0</v>
      </c>
    </row>
    <row r="15" spans="2:17" x14ac:dyDescent="0.25">
      <c r="B15" s="2"/>
      <c r="C15" s="2" t="s">
        <v>13</v>
      </c>
      <c r="D15" s="2"/>
      <c r="E15" s="2"/>
      <c r="F15" s="2"/>
      <c r="G15" s="26">
        <f t="shared" ref="G15:L15" si="12">G96</f>
        <v>138.47427162620002</v>
      </c>
      <c r="H15" s="40">
        <f t="shared" si="12"/>
        <v>637.14135426509995</v>
      </c>
      <c r="I15" s="40">
        <f t="shared" si="12"/>
        <v>663.84783128970003</v>
      </c>
      <c r="J15" s="40">
        <f t="shared" si="12"/>
        <v>1439.463457181</v>
      </c>
      <c r="K15" s="26">
        <f t="shared" si="12"/>
        <v>2130.6145416666668</v>
      </c>
      <c r="L15" s="40">
        <f t="shared" si="12"/>
        <v>-691.15108448566684</v>
      </c>
      <c r="M15" s="16">
        <f t="shared" si="5"/>
        <v>-0.32439048498421302</v>
      </c>
      <c r="O15" s="40">
        <f>O96</f>
        <v>629.37082076299998</v>
      </c>
      <c r="P15" s="40">
        <f>P96</f>
        <v>810.09263641799998</v>
      </c>
      <c r="Q15" s="16">
        <f t="shared" si="7"/>
        <v>1.2871467975523667</v>
      </c>
    </row>
    <row r="16" spans="2:17" x14ac:dyDescent="0.25">
      <c r="B16" s="2"/>
      <c r="C16" s="2"/>
      <c r="D16" s="2"/>
      <c r="E16" s="2"/>
      <c r="F16" s="2"/>
      <c r="G16" s="27"/>
      <c r="H16" s="41"/>
      <c r="I16" s="41"/>
      <c r="J16" s="41"/>
      <c r="K16" s="27"/>
      <c r="L16" s="41"/>
      <c r="M16" s="16"/>
      <c r="O16" s="41"/>
      <c r="P16" s="41"/>
      <c r="Q16" s="16"/>
    </row>
    <row r="17" spans="1:17" s="10" customFormat="1" x14ac:dyDescent="0.25">
      <c r="A17" s="5"/>
      <c r="B17" s="5" t="s">
        <v>2</v>
      </c>
      <c r="C17" s="6"/>
      <c r="D17" s="6"/>
      <c r="E17" s="6"/>
      <c r="F17" s="6"/>
      <c r="G17" s="28">
        <f t="shared" ref="G17:L17" si="13">G18+G27</f>
        <v>78416.067228860004</v>
      </c>
      <c r="H17" s="39">
        <f t="shared" si="13"/>
        <v>69934.005114900021</v>
      </c>
      <c r="I17" s="39">
        <f t="shared" ref="I17" si="14">I18+I27</f>
        <v>72873.785781209997</v>
      </c>
      <c r="J17" s="39">
        <f t="shared" si="13"/>
        <v>221223.85812497005</v>
      </c>
      <c r="K17" s="28">
        <f t="shared" si="13"/>
        <v>221415.97126804263</v>
      </c>
      <c r="L17" s="39">
        <f t="shared" si="13"/>
        <v>-192.11314307257817</v>
      </c>
      <c r="M17" s="15">
        <f>L17/ABS(K17)</f>
        <v>-8.6765711602623764E-4</v>
      </c>
      <c r="N17" s="50"/>
      <c r="O17" s="39">
        <f t="shared" ref="O17:P17" si="15">O18+O27</f>
        <v>175445.40101215005</v>
      </c>
      <c r="P17" s="39">
        <f t="shared" si="15"/>
        <v>45778.457112820026</v>
      </c>
      <c r="Q17" s="15">
        <f>P17/ABS(O17)</f>
        <v>0.2609270852853518</v>
      </c>
    </row>
    <row r="18" spans="1:17" x14ac:dyDescent="0.25">
      <c r="B18" s="2"/>
      <c r="C18" s="2" t="s">
        <v>17</v>
      </c>
      <c r="D18" s="2"/>
      <c r="E18" s="2"/>
      <c r="F18" s="2"/>
      <c r="G18" s="26">
        <f>G19+G20+G23</f>
        <v>71846.313838050002</v>
      </c>
      <c r="H18" s="40">
        <f>H19+H20+H23</f>
        <v>66603.889334080028</v>
      </c>
      <c r="I18" s="40">
        <f>I19+I20+I23</f>
        <v>70136.355754489996</v>
      </c>
      <c r="J18" s="40">
        <f>J19+J20+J23</f>
        <v>208586.55892662005</v>
      </c>
      <c r="K18" s="26">
        <f>K19+K20+K23</f>
        <v>205126.83586804263</v>
      </c>
      <c r="L18" s="40">
        <f>J18-K18</f>
        <v>3459.7230585774232</v>
      </c>
      <c r="M18" s="16">
        <f t="shared" ref="M18:M25" si="16">L18/ABS(K18)</f>
        <v>1.6866262495283897E-2</v>
      </c>
      <c r="O18" s="40">
        <f>O19+O20+O23</f>
        <v>161641.90480533004</v>
      </c>
      <c r="P18" s="40">
        <f>P19+P20+P23</f>
        <v>46944.654121290027</v>
      </c>
      <c r="Q18" s="16">
        <f t="shared" ref="Q18:Q25" si="17">P18/ABS(O18)</f>
        <v>0.29042378693709908</v>
      </c>
    </row>
    <row r="19" spans="1:17" x14ac:dyDescent="0.25">
      <c r="B19" s="2"/>
      <c r="C19" s="2"/>
      <c r="D19" s="2" t="s">
        <v>25</v>
      </c>
      <c r="E19" s="2"/>
      <c r="F19" s="2"/>
      <c r="G19" s="26">
        <v>20978.471331880006</v>
      </c>
      <c r="H19" s="40">
        <v>23918.906083390026</v>
      </c>
      <c r="I19" s="40">
        <f>25037.88494184-2000</f>
        <v>23037.884941839999</v>
      </c>
      <c r="J19" s="42">
        <f>+G19+H19+I19</f>
        <v>67935.262357110041</v>
      </c>
      <c r="K19" s="26">
        <v>73354.34156267278</v>
      </c>
      <c r="L19" s="40">
        <f t="shared" ref="L19:L41" si="18">J19-K19</f>
        <v>-5419.0792055627389</v>
      </c>
      <c r="M19" s="16">
        <f t="shared" si="16"/>
        <v>-7.3875371111234961E-2</v>
      </c>
      <c r="O19" s="42">
        <v>65713.969790030009</v>
      </c>
      <c r="P19" s="40">
        <f>J19-O19</f>
        <v>2221.2925670800323</v>
      </c>
      <c r="Q19" s="16">
        <f t="shared" si="17"/>
        <v>3.3802440701384051E-2</v>
      </c>
    </row>
    <row r="20" spans="1:17" x14ac:dyDescent="0.25">
      <c r="B20" s="2"/>
      <c r="C20" s="2"/>
      <c r="D20" s="2" t="s">
        <v>57</v>
      </c>
      <c r="E20" s="2"/>
      <c r="F20" s="2"/>
      <c r="G20" s="26">
        <f t="shared" ref="G20:L20" si="19">G21+G22</f>
        <v>37102.495999999999</v>
      </c>
      <c r="H20" s="40">
        <f t="shared" si="19"/>
        <v>31814.97150698</v>
      </c>
      <c r="I20" s="40">
        <f t="shared" si="19"/>
        <v>36139.81</v>
      </c>
      <c r="J20" s="40">
        <f t="shared" si="19"/>
        <v>105057.27750698</v>
      </c>
      <c r="K20" s="26">
        <f t="shared" si="19"/>
        <v>98037.771999999997</v>
      </c>
      <c r="L20" s="40">
        <f t="shared" si="19"/>
        <v>7019.5055069799891</v>
      </c>
      <c r="M20" s="16">
        <f t="shared" si="16"/>
        <v>7.1600010524310864E-2</v>
      </c>
      <c r="O20" s="40">
        <f>O21+O22</f>
        <v>67196.865999999995</v>
      </c>
      <c r="P20" s="40">
        <f>P21+P22</f>
        <v>37860.411506979995</v>
      </c>
      <c r="Q20" s="16">
        <f t="shared" si="17"/>
        <v>0.56342525716868996</v>
      </c>
    </row>
    <row r="21" spans="1:17" x14ac:dyDescent="0.25">
      <c r="B21" s="2"/>
      <c r="C21" s="2"/>
      <c r="D21" s="2"/>
      <c r="E21" s="2" t="s">
        <v>26</v>
      </c>
      <c r="F21" s="2"/>
      <c r="G21" s="26">
        <v>33876.983079500002</v>
      </c>
      <c r="H21" s="40">
        <v>29815.22701608</v>
      </c>
      <c r="I21" s="40">
        <v>34266.246338619996</v>
      </c>
      <c r="J21" s="42">
        <f t="shared" ref="J21:J22" si="20">+G21+H21+I21</f>
        <v>97958.456434199994</v>
      </c>
      <c r="K21" s="26">
        <v>90029.746295983728</v>
      </c>
      <c r="L21" s="40">
        <f t="shared" si="18"/>
        <v>7928.7101382162655</v>
      </c>
      <c r="M21" s="16">
        <f t="shared" si="16"/>
        <v>8.8067671679865317E-2</v>
      </c>
      <c r="N21" s="53"/>
      <c r="O21" s="42">
        <v>62659.957960215499</v>
      </c>
      <c r="P21" s="40">
        <f t="shared" ref="P21:P22" si="21">J21-O21</f>
        <v>35298.498473984495</v>
      </c>
      <c r="Q21" s="16">
        <f t="shared" si="17"/>
        <v>0.56333421890254798</v>
      </c>
    </row>
    <row r="22" spans="1:17" x14ac:dyDescent="0.25">
      <c r="B22" s="2"/>
      <c r="C22" s="2"/>
      <c r="D22" s="2"/>
      <c r="E22" s="2" t="s">
        <v>58</v>
      </c>
      <c r="F22" s="2"/>
      <c r="G22" s="26">
        <v>3225.5129205000003</v>
      </c>
      <c r="H22" s="40">
        <v>1999.7444909000001</v>
      </c>
      <c r="I22" s="40">
        <v>1873.5636613800002</v>
      </c>
      <c r="J22" s="42">
        <f t="shared" si="20"/>
        <v>7098.8210727799997</v>
      </c>
      <c r="K22" s="26">
        <v>8008.025704016276</v>
      </c>
      <c r="L22" s="40">
        <f t="shared" si="18"/>
        <v>-909.20463123627633</v>
      </c>
      <c r="M22" s="16">
        <f t="shared" si="16"/>
        <v>-0.11353667743352543</v>
      </c>
      <c r="N22" s="53"/>
      <c r="O22" s="42">
        <v>4536.9080397845</v>
      </c>
      <c r="P22" s="40">
        <f t="shared" si="21"/>
        <v>2561.9130329954996</v>
      </c>
      <c r="Q22" s="16">
        <f t="shared" si="17"/>
        <v>0.56468260113052426</v>
      </c>
    </row>
    <row r="23" spans="1:17" x14ac:dyDescent="0.25">
      <c r="B23" s="2"/>
      <c r="C23" s="2"/>
      <c r="D23" s="2" t="s">
        <v>27</v>
      </c>
      <c r="E23" s="2"/>
      <c r="F23" s="2"/>
      <c r="G23" s="26">
        <f t="shared" ref="G23:L23" si="22">G24+G25</f>
        <v>13765.346506169999</v>
      </c>
      <c r="H23" s="40">
        <f t="shared" si="22"/>
        <v>10870.011743710002</v>
      </c>
      <c r="I23" s="40">
        <f t="shared" ref="I23" si="23">I24+I25</f>
        <v>10958.66081265</v>
      </c>
      <c r="J23" s="40">
        <f t="shared" si="22"/>
        <v>35594.019062530002</v>
      </c>
      <c r="K23" s="26">
        <f t="shared" si="22"/>
        <v>33734.722305369854</v>
      </c>
      <c r="L23" s="40">
        <f t="shared" si="22"/>
        <v>1859.2967571601439</v>
      </c>
      <c r="M23" s="16">
        <f t="shared" si="16"/>
        <v>5.5115223428537995E-2</v>
      </c>
      <c r="O23" s="40">
        <f t="shared" ref="O23:P23" si="24">O24+O25</f>
        <v>28731.069015300003</v>
      </c>
      <c r="P23" s="40">
        <f t="shared" si="24"/>
        <v>6862.9500472299969</v>
      </c>
      <c r="Q23" s="16">
        <f t="shared" si="17"/>
        <v>0.23886859356243609</v>
      </c>
    </row>
    <row r="24" spans="1:17" x14ac:dyDescent="0.25">
      <c r="B24" s="2"/>
      <c r="C24" s="2"/>
      <c r="D24" s="2"/>
      <c r="E24" s="2" t="s">
        <v>19</v>
      </c>
      <c r="F24" s="2"/>
      <c r="G24" s="26">
        <v>3926.7906000799999</v>
      </c>
      <c r="H24" s="40">
        <v>5635.4254721099996</v>
      </c>
      <c r="I24" s="40">
        <v>7913.98925607</v>
      </c>
      <c r="J24" s="42">
        <f t="shared" ref="J24:J25" si="25">+G24+H24+I24</f>
        <v>17476.205328259999</v>
      </c>
      <c r="K24" s="26">
        <v>17150.650196955372</v>
      </c>
      <c r="L24" s="40">
        <f t="shared" si="18"/>
        <v>325.55513130462714</v>
      </c>
      <c r="M24" s="16">
        <f t="shared" si="16"/>
        <v>1.8982086834376723E-2</v>
      </c>
      <c r="O24" s="42">
        <v>15731.56578081</v>
      </c>
      <c r="P24" s="40">
        <f t="shared" ref="P24:P25" si="26">J24-O24</f>
        <v>1744.6395474499986</v>
      </c>
      <c r="Q24" s="16">
        <f t="shared" si="17"/>
        <v>0.11090056589142452</v>
      </c>
    </row>
    <row r="25" spans="1:17" x14ac:dyDescent="0.25">
      <c r="B25" s="2"/>
      <c r="C25" s="2"/>
      <c r="D25" s="2"/>
      <c r="E25" s="2" t="s">
        <v>20</v>
      </c>
      <c r="F25" s="2"/>
      <c r="G25" s="26">
        <v>9838.5559060899996</v>
      </c>
      <c r="H25" s="40">
        <v>5234.5862716000011</v>
      </c>
      <c r="I25" s="40">
        <v>3044.67155658</v>
      </c>
      <c r="J25" s="42">
        <f t="shared" si="25"/>
        <v>18117.813734269999</v>
      </c>
      <c r="K25" s="26">
        <v>16584.072108414482</v>
      </c>
      <c r="L25" s="40">
        <f t="shared" si="18"/>
        <v>1533.7416258555168</v>
      </c>
      <c r="M25" s="16">
        <f t="shared" si="16"/>
        <v>9.2482812172368797E-2</v>
      </c>
      <c r="O25" s="42">
        <v>12999.503234490001</v>
      </c>
      <c r="P25" s="40">
        <f t="shared" si="26"/>
        <v>5118.3104997799983</v>
      </c>
      <c r="Q25" s="16">
        <f t="shared" si="17"/>
        <v>0.39373123783685882</v>
      </c>
    </row>
    <row r="26" spans="1:17" x14ac:dyDescent="0.25">
      <c r="B26" s="2"/>
      <c r="C26" s="2"/>
      <c r="D26" s="2"/>
      <c r="E26" s="2"/>
      <c r="F26" s="2"/>
      <c r="G26" s="27"/>
      <c r="H26" s="41"/>
      <c r="I26" s="41"/>
      <c r="J26" s="41"/>
      <c r="K26" s="27"/>
      <c r="L26" s="41"/>
      <c r="M26" s="16"/>
      <c r="O26" s="41"/>
      <c r="P26" s="41"/>
      <c r="Q26" s="16"/>
    </row>
    <row r="27" spans="1:17" x14ac:dyDescent="0.25">
      <c r="B27" s="2"/>
      <c r="C27" s="2" t="s">
        <v>18</v>
      </c>
      <c r="D27" s="2"/>
      <c r="E27" s="2"/>
      <c r="F27" s="2"/>
      <c r="G27" s="26">
        <f t="shared" ref="G27:L27" si="27">G28</f>
        <v>6569.7533908099995</v>
      </c>
      <c r="H27" s="40">
        <f t="shared" si="27"/>
        <v>3330.1157808199996</v>
      </c>
      <c r="I27" s="40">
        <f t="shared" si="27"/>
        <v>2737.4300267200001</v>
      </c>
      <c r="J27" s="40">
        <f t="shared" si="27"/>
        <v>12637.299198349998</v>
      </c>
      <c r="K27" s="26">
        <f t="shared" si="27"/>
        <v>16289.135399999999</v>
      </c>
      <c r="L27" s="40">
        <f t="shared" si="27"/>
        <v>-3651.8362016500014</v>
      </c>
      <c r="M27" s="16">
        <f t="shared" ref="M27:M28" si="28">L27/ABS(K27)</f>
        <v>-0.22418846132557788</v>
      </c>
      <c r="O27" s="40">
        <f>O28</f>
        <v>13803.49620682</v>
      </c>
      <c r="P27" s="40">
        <f>P28</f>
        <v>-1166.1970084700024</v>
      </c>
      <c r="Q27" s="16">
        <f t="shared" ref="Q27:Q28" si="29">P27/ABS(O27)</f>
        <v>-8.4485625308015108E-2</v>
      </c>
    </row>
    <row r="28" spans="1:17" x14ac:dyDescent="0.25">
      <c r="B28" s="2"/>
      <c r="C28" s="2"/>
      <c r="D28" s="2" t="s">
        <v>28</v>
      </c>
      <c r="E28" s="2"/>
      <c r="F28" s="2"/>
      <c r="G28" s="26">
        <v>6569.7533908099995</v>
      </c>
      <c r="H28" s="40">
        <v>3330.1157808199996</v>
      </c>
      <c r="I28" s="40">
        <v>2737.4300267200001</v>
      </c>
      <c r="J28" s="42">
        <f>+G28+H28+I28</f>
        <v>12637.299198349998</v>
      </c>
      <c r="K28" s="26">
        <v>16289.135399999999</v>
      </c>
      <c r="L28" s="40">
        <f t="shared" si="18"/>
        <v>-3651.8362016500014</v>
      </c>
      <c r="M28" s="16">
        <f t="shared" si="28"/>
        <v>-0.22418846132557788</v>
      </c>
      <c r="O28" s="42">
        <v>13803.49620682</v>
      </c>
      <c r="P28" s="40">
        <f>J28-O28</f>
        <v>-1166.1970084700024</v>
      </c>
      <c r="Q28" s="16">
        <f t="shared" si="29"/>
        <v>-8.4485625308015108E-2</v>
      </c>
    </row>
    <row r="29" spans="1:17" x14ac:dyDescent="0.25">
      <c r="B29" s="2"/>
      <c r="C29" s="2"/>
      <c r="D29" s="2"/>
      <c r="E29" s="2"/>
      <c r="F29" s="2"/>
      <c r="G29" s="27"/>
      <c r="H29" s="41"/>
      <c r="I29" s="41"/>
      <c r="J29" s="41"/>
      <c r="K29" s="27"/>
      <c r="L29" s="41"/>
      <c r="M29" s="16"/>
      <c r="O29" s="41"/>
      <c r="P29" s="41"/>
      <c r="Q29" s="16"/>
    </row>
    <row r="30" spans="1:17" s="10" customFormat="1" x14ac:dyDescent="0.25">
      <c r="A30" s="5"/>
      <c r="B30" s="5" t="s">
        <v>3</v>
      </c>
      <c r="C30" s="6"/>
      <c r="D30" s="6"/>
      <c r="E30" s="6"/>
      <c r="F30" s="6"/>
      <c r="G30" s="28">
        <f t="shared" ref="G30:L30" si="30">+G10-G17</f>
        <v>-18148.567862953802</v>
      </c>
      <c r="H30" s="39">
        <f t="shared" si="30"/>
        <v>-412.57251688493125</v>
      </c>
      <c r="I30" s="39">
        <f t="shared" si="30"/>
        <v>3796.1697436597169</v>
      </c>
      <c r="J30" s="39">
        <f t="shared" si="30"/>
        <v>-14764.97063617903</v>
      </c>
      <c r="K30" s="28">
        <f t="shared" si="30"/>
        <v>-28055.281861906959</v>
      </c>
      <c r="L30" s="39">
        <f t="shared" si="30"/>
        <v>13290.311225727914</v>
      </c>
      <c r="M30" s="15">
        <f>L30/ABS(K30)</f>
        <v>0.47371868481468721</v>
      </c>
      <c r="N30" s="50"/>
      <c r="O30" s="39">
        <f>+O10-O17</f>
        <v>1736.9007436129905</v>
      </c>
      <c r="P30" s="39">
        <f>+P10-P17</f>
        <v>-16501.871379792032</v>
      </c>
      <c r="Q30" s="15">
        <f>P30/ABS(O30)</f>
        <v>-9.5007567015406345</v>
      </c>
    </row>
    <row r="31" spans="1:17" x14ac:dyDescent="0.25">
      <c r="B31" s="2"/>
      <c r="C31" s="2"/>
      <c r="D31" s="2"/>
      <c r="E31" s="2"/>
      <c r="F31" s="2"/>
      <c r="G31" s="28"/>
      <c r="H31" s="39"/>
      <c r="I31" s="39"/>
      <c r="J31" s="39"/>
      <c r="K31" s="28"/>
      <c r="L31" s="39"/>
      <c r="M31" s="16"/>
      <c r="O31" s="39"/>
      <c r="P31" s="39"/>
      <c r="Q31" s="16"/>
    </row>
    <row r="32" spans="1:17" s="10" customFormat="1" x14ac:dyDescent="0.25">
      <c r="A32" s="5"/>
      <c r="B32" s="5" t="s">
        <v>4</v>
      </c>
      <c r="C32" s="6"/>
      <c r="D32" s="6"/>
      <c r="E32" s="6"/>
      <c r="F32" s="6"/>
      <c r="G32" s="28">
        <f t="shared" ref="G32:L32" si="31">G33+G34</f>
        <v>13956.0024043576</v>
      </c>
      <c r="H32" s="39">
        <f t="shared" si="31"/>
        <v>12195.849799973999</v>
      </c>
      <c r="I32" s="39">
        <f t="shared" ref="I32" si="32">I33+I34</f>
        <v>6231.3101501031997</v>
      </c>
      <c r="J32" s="39">
        <f t="shared" si="31"/>
        <v>32383.1623544348</v>
      </c>
      <c r="K32" s="28">
        <f t="shared" si="31"/>
        <v>28992.453403090003</v>
      </c>
      <c r="L32" s="39">
        <f t="shared" si="31"/>
        <v>3390.7089513447991</v>
      </c>
      <c r="M32" s="15">
        <f>L32/ABS(K32)</f>
        <v>0.1169514322987036</v>
      </c>
      <c r="N32" s="50"/>
      <c r="O32" s="39">
        <f t="shared" ref="O32:P32" si="33">O33+O34</f>
        <v>17275.1277792445</v>
      </c>
      <c r="P32" s="39">
        <f t="shared" si="33"/>
        <v>15108.034575190301</v>
      </c>
      <c r="Q32" s="15">
        <f>P32/ABS(O32)</f>
        <v>0.87455414328929648</v>
      </c>
    </row>
    <row r="33" spans="1:17" x14ac:dyDescent="0.25">
      <c r="B33" s="7"/>
      <c r="C33" s="2" t="s">
        <v>19</v>
      </c>
      <c r="D33" s="2"/>
      <c r="E33" s="2"/>
      <c r="F33" s="2"/>
      <c r="G33" s="26">
        <v>11577.06387681</v>
      </c>
      <c r="H33" s="40">
        <v>10734.28845693</v>
      </c>
      <c r="I33" s="40">
        <v>1358.5383022999999</v>
      </c>
      <c r="J33" s="42">
        <f t="shared" ref="J33:J34" si="34">+G33+H33+I33</f>
        <v>23669.89063604</v>
      </c>
      <c r="K33" s="26">
        <v>23177.405503090002</v>
      </c>
      <c r="L33" s="40">
        <f t="shared" si="18"/>
        <v>492.48513294999793</v>
      </c>
      <c r="M33" s="16">
        <f t="shared" ref="M33:M34" si="35">L33/ABS(K33)</f>
        <v>2.1248501385728442E-2</v>
      </c>
      <c r="N33" s="51"/>
      <c r="O33" s="42">
        <v>9970.1766244299997</v>
      </c>
      <c r="P33" s="40">
        <f t="shared" ref="P33:P34" si="36">J33-O33</f>
        <v>13699.71401161</v>
      </c>
      <c r="Q33" s="16">
        <f t="shared" ref="Q33:Q34" si="37">P33/ABS(O33)</f>
        <v>1.3740693397588852</v>
      </c>
    </row>
    <row r="34" spans="1:17" x14ac:dyDescent="0.25">
      <c r="B34" s="2"/>
      <c r="C34" s="2" t="s">
        <v>20</v>
      </c>
      <c r="D34" s="2"/>
      <c r="E34" s="2"/>
      <c r="F34" s="2"/>
      <c r="G34" s="26">
        <v>2378.9385275475997</v>
      </c>
      <c r="H34" s="40">
        <v>1461.5613430439998</v>
      </c>
      <c r="I34" s="40">
        <v>4872.7718478032002</v>
      </c>
      <c r="J34" s="42">
        <f t="shared" si="34"/>
        <v>8713.2717183948007</v>
      </c>
      <c r="K34" s="26">
        <v>5815.0478999999996</v>
      </c>
      <c r="L34" s="40">
        <f t="shared" si="18"/>
        <v>2898.2238183948011</v>
      </c>
      <c r="M34" s="16">
        <f t="shared" si="35"/>
        <v>0.49840067841828117</v>
      </c>
      <c r="O34" s="42">
        <v>7304.9511548145001</v>
      </c>
      <c r="P34" s="40">
        <f t="shared" si="36"/>
        <v>1408.3205635803006</v>
      </c>
      <c r="Q34" s="16">
        <f t="shared" si="37"/>
        <v>0.19278986727407668</v>
      </c>
    </row>
    <row r="35" spans="1:17" x14ac:dyDescent="0.25">
      <c r="B35" s="2"/>
      <c r="C35" s="2"/>
      <c r="D35" s="2"/>
      <c r="E35" s="2"/>
      <c r="F35" s="2"/>
      <c r="G35" s="26"/>
      <c r="H35" s="40"/>
      <c r="I35" s="40"/>
      <c r="J35" s="40"/>
      <c r="K35" s="26"/>
      <c r="L35" s="40"/>
      <c r="M35" s="16"/>
      <c r="O35" s="40"/>
      <c r="P35" s="40"/>
      <c r="Q35" s="16"/>
    </row>
    <row r="36" spans="1:17" s="10" customFormat="1" x14ac:dyDescent="0.25">
      <c r="A36" s="5"/>
      <c r="B36" s="5" t="s">
        <v>60</v>
      </c>
      <c r="C36" s="6"/>
      <c r="D36" s="6"/>
      <c r="E36" s="6"/>
      <c r="F36" s="6"/>
      <c r="G36" s="31">
        <v>470.06694965999998</v>
      </c>
      <c r="H36" s="43">
        <v>237.44645593999999</v>
      </c>
      <c r="I36" s="43">
        <v>1020.13848602</v>
      </c>
      <c r="J36" s="43">
        <f t="shared" ref="J36:J37" si="38">+G36+H36+I36</f>
        <v>1727.6518916199998</v>
      </c>
      <c r="K36" s="31">
        <v>576.0420278900001</v>
      </c>
      <c r="L36" s="39">
        <f>J36-K36</f>
        <v>1151.6098637299997</v>
      </c>
      <c r="M36" s="15">
        <f>L36/ABS(K36)</f>
        <v>1.9991768099773251</v>
      </c>
      <c r="N36" s="50"/>
      <c r="O36" s="43">
        <v>1844.0973462300001</v>
      </c>
      <c r="P36" s="40">
        <f t="shared" ref="P36:P37" si="39">J36-O36</f>
        <v>-116.4454546100003</v>
      </c>
      <c r="Q36" s="15">
        <f>P36/ABS(O36)</f>
        <v>-6.3144960784232346E-2</v>
      </c>
    </row>
    <row r="37" spans="1:17" s="10" customFormat="1" x14ac:dyDescent="0.25">
      <c r="A37" s="5"/>
      <c r="B37" s="5" t="s">
        <v>64</v>
      </c>
      <c r="C37" s="6"/>
      <c r="D37" s="6"/>
      <c r="E37" s="6"/>
      <c r="F37" s="6"/>
      <c r="G37" s="31">
        <v>0</v>
      </c>
      <c r="H37" s="43">
        <v>0</v>
      </c>
      <c r="I37" s="43">
        <v>2000</v>
      </c>
      <c r="J37" s="43">
        <f t="shared" si="38"/>
        <v>2000</v>
      </c>
      <c r="K37" s="31">
        <v>0</v>
      </c>
      <c r="L37" s="39">
        <f t="shared" si="18"/>
        <v>2000</v>
      </c>
      <c r="M37" s="15" t="s">
        <v>61</v>
      </c>
      <c r="N37" s="50"/>
      <c r="O37" s="43">
        <v>0</v>
      </c>
      <c r="P37" s="40">
        <f t="shared" si="39"/>
        <v>2000</v>
      </c>
      <c r="Q37" s="15" t="s">
        <v>61</v>
      </c>
    </row>
    <row r="38" spans="1:17" x14ac:dyDescent="0.25">
      <c r="B38" s="7"/>
      <c r="C38" s="2"/>
      <c r="D38" s="2"/>
      <c r="E38" s="2"/>
      <c r="F38" s="2"/>
      <c r="G38" s="28"/>
      <c r="H38" s="39"/>
      <c r="I38" s="39"/>
      <c r="J38" s="39"/>
      <c r="K38" s="28"/>
      <c r="L38" s="39"/>
      <c r="M38" s="16"/>
      <c r="O38" s="39"/>
      <c r="P38" s="39"/>
      <c r="Q38" s="16"/>
    </row>
    <row r="39" spans="1:17" s="10" customFormat="1" x14ac:dyDescent="0.25">
      <c r="A39" s="5"/>
      <c r="B39" s="5" t="s">
        <v>5</v>
      </c>
      <c r="C39" s="6"/>
      <c r="D39" s="6"/>
      <c r="E39" s="6"/>
      <c r="F39" s="6"/>
      <c r="G39" s="28">
        <f t="shared" ref="G39:L39" si="40">G40+G41</f>
        <v>4993.0905425400006</v>
      </c>
      <c r="H39" s="39">
        <f t="shared" si="40"/>
        <v>6149.3750154500012</v>
      </c>
      <c r="I39" s="39">
        <f t="shared" si="40"/>
        <v>6260.5467825100004</v>
      </c>
      <c r="J39" s="39">
        <f t="shared" si="40"/>
        <v>17403.012340500001</v>
      </c>
      <c r="K39" s="28">
        <f t="shared" si="40"/>
        <v>17762.749002162018</v>
      </c>
      <c r="L39" s="39">
        <f t="shared" si="40"/>
        <v>-359.73666166201838</v>
      </c>
      <c r="M39" s="15">
        <f>L39/ABS(K39)</f>
        <v>-2.0252307884226283E-2</v>
      </c>
      <c r="N39" s="50"/>
      <c r="O39" s="39">
        <f>O40+O41</f>
        <v>18630.472319789998</v>
      </c>
      <c r="P39" s="39">
        <f>P40+P41</f>
        <v>-1227.4599792899971</v>
      </c>
      <c r="Q39" s="15">
        <f>P39/ABS(O39)</f>
        <v>-6.5884533586738014E-2</v>
      </c>
    </row>
    <row r="40" spans="1:17" x14ac:dyDescent="0.25">
      <c r="B40" s="7"/>
      <c r="C40" s="2" t="s">
        <v>19</v>
      </c>
      <c r="D40" s="2"/>
      <c r="E40" s="2"/>
      <c r="F40" s="2"/>
      <c r="G40" s="26">
        <v>2122.6002996300003</v>
      </c>
      <c r="H40" s="40">
        <v>2111.0590595799999</v>
      </c>
      <c r="I40" s="40">
        <v>1358.5383022999999</v>
      </c>
      <c r="J40" s="42">
        <f t="shared" ref="J40:J41" si="41">+G40+H40+I40</f>
        <v>5592.1976615099993</v>
      </c>
      <c r="K40" s="26">
        <v>5699.2245218522203</v>
      </c>
      <c r="L40" s="40">
        <f t="shared" si="18"/>
        <v>-107.02686034222097</v>
      </c>
      <c r="M40" s="16">
        <f t="shared" ref="M40:M41" si="42">L40/ABS(K40)</f>
        <v>-1.8779197052485617E-2</v>
      </c>
      <c r="O40" s="42">
        <v>8941.3477020799983</v>
      </c>
      <c r="P40" s="40">
        <f t="shared" ref="P40:P41" si="43">J40-O40</f>
        <v>-3349.150040569999</v>
      </c>
      <c r="Q40" s="16">
        <f t="shared" ref="Q40:Q41" si="44">P40/ABS(O40)</f>
        <v>-0.37456881805311032</v>
      </c>
    </row>
    <row r="41" spans="1:17" x14ac:dyDescent="0.25">
      <c r="B41" s="7"/>
      <c r="C41" s="2" t="s">
        <v>20</v>
      </c>
      <c r="D41" s="2"/>
      <c r="E41" s="2"/>
      <c r="F41" s="2"/>
      <c r="G41" s="26">
        <v>2870.4902429100002</v>
      </c>
      <c r="H41" s="40">
        <v>4038.3159558700008</v>
      </c>
      <c r="I41" s="40">
        <v>4902.00848021</v>
      </c>
      <c r="J41" s="42">
        <f t="shared" si="41"/>
        <v>11810.814678990002</v>
      </c>
      <c r="K41" s="26">
        <v>12063.524480309799</v>
      </c>
      <c r="L41" s="40">
        <f t="shared" si="18"/>
        <v>-252.70980131979741</v>
      </c>
      <c r="M41" s="16">
        <f t="shared" si="42"/>
        <v>-2.0948256186015354E-2</v>
      </c>
      <c r="O41" s="42">
        <v>9689.1246177100002</v>
      </c>
      <c r="P41" s="40">
        <f t="shared" si="43"/>
        <v>2121.6900612800018</v>
      </c>
      <c r="Q41" s="16">
        <f t="shared" si="44"/>
        <v>0.21897644472462754</v>
      </c>
    </row>
    <row r="42" spans="1:17" x14ac:dyDescent="0.25">
      <c r="B42" s="7"/>
      <c r="C42" s="2"/>
      <c r="D42" s="2"/>
      <c r="E42" s="2"/>
      <c r="F42" s="2"/>
      <c r="G42" s="27"/>
      <c r="H42" s="41"/>
      <c r="I42" s="41"/>
      <c r="J42" s="41"/>
      <c r="K42" s="27"/>
      <c r="L42" s="41"/>
      <c r="M42" s="16"/>
      <c r="O42" s="41"/>
      <c r="P42" s="41"/>
      <c r="Q42" s="16"/>
    </row>
    <row r="43" spans="1:17" x14ac:dyDescent="0.25">
      <c r="B43" s="5" t="s">
        <v>6</v>
      </c>
      <c r="C43" s="6"/>
      <c r="D43" s="6"/>
      <c r="E43" s="6"/>
      <c r="F43" s="6"/>
      <c r="G43" s="28">
        <f t="shared" ref="G43:L43" si="45">+G30+G32-G39+G36-G37</f>
        <v>-8715.5890514762013</v>
      </c>
      <c r="H43" s="39">
        <f t="shared" si="45"/>
        <v>5871.3487235790672</v>
      </c>
      <c r="I43" s="39">
        <f t="shared" si="45"/>
        <v>2787.0715972729158</v>
      </c>
      <c r="J43" s="39">
        <f t="shared" si="45"/>
        <v>-57.168730624231557</v>
      </c>
      <c r="K43" s="28">
        <f t="shared" si="45"/>
        <v>-16249.535433088973</v>
      </c>
      <c r="L43" s="39">
        <f t="shared" si="45"/>
        <v>16192.366702464733</v>
      </c>
      <c r="M43" s="15">
        <f>L43/ABS(K43)</f>
        <v>0.99648182368907434</v>
      </c>
      <c r="O43" s="39">
        <f>+O30+O32-O39+O36-O37</f>
        <v>2225.6535492974917</v>
      </c>
      <c r="P43" s="39">
        <f>+P30+P32-P39+P36-P37</f>
        <v>-2282.8222799217347</v>
      </c>
      <c r="Q43" s="15">
        <f>P43/ABS(O43)</f>
        <v>-1.0256862666888509</v>
      </c>
    </row>
    <row r="44" spans="1:17" x14ac:dyDescent="0.25">
      <c r="B44" s="6"/>
      <c r="C44" s="6"/>
      <c r="D44" s="6"/>
      <c r="E44" s="6"/>
      <c r="F44" s="6"/>
      <c r="G44" s="28"/>
      <c r="H44" s="39"/>
      <c r="I44" s="39"/>
      <c r="J44" s="39"/>
      <c r="K44" s="28"/>
      <c r="L44" s="39"/>
      <c r="M44" s="16"/>
      <c r="N44" s="53"/>
      <c r="O44" s="39"/>
      <c r="P44" s="39"/>
      <c r="Q44" s="16"/>
    </row>
    <row r="45" spans="1:17" ht="16.5" thickBot="1" x14ac:dyDescent="0.3">
      <c r="B45" s="5" t="s">
        <v>7</v>
      </c>
      <c r="C45" s="6"/>
      <c r="D45" s="6"/>
      <c r="E45" s="6"/>
      <c r="F45" s="6"/>
      <c r="G45" s="28">
        <f t="shared" ref="G45:L45" si="46">+G30+G23</f>
        <v>-4383.2213567838025</v>
      </c>
      <c r="H45" s="39">
        <f t="shared" si="46"/>
        <v>10457.43922682507</v>
      </c>
      <c r="I45" s="39">
        <f t="shared" si="46"/>
        <v>14754.830556309716</v>
      </c>
      <c r="J45" s="39">
        <f t="shared" si="46"/>
        <v>20829.048426350972</v>
      </c>
      <c r="K45" s="28">
        <f t="shared" si="46"/>
        <v>5679.4404434628959</v>
      </c>
      <c r="L45" s="39">
        <f t="shared" si="46"/>
        <v>15149.607982888057</v>
      </c>
      <c r="M45" s="15">
        <f>L45/ABS(K45)</f>
        <v>2.6674472835304468</v>
      </c>
      <c r="O45" s="39">
        <f>+O30+O23</f>
        <v>30467.969758912994</v>
      </c>
      <c r="P45" s="39">
        <f>+P30+P23</f>
        <v>-9638.9213325620349</v>
      </c>
      <c r="Q45" s="15">
        <f>P45/ABS(O45)</f>
        <v>-0.31636244255304535</v>
      </c>
    </row>
    <row r="46" spans="1:17" x14ac:dyDescent="0.25">
      <c r="B46" s="1"/>
      <c r="C46" s="1"/>
      <c r="D46" s="1"/>
      <c r="E46" s="1"/>
      <c r="F46" s="1"/>
      <c r="G46" s="29"/>
      <c r="H46" s="44"/>
      <c r="I46" s="44"/>
      <c r="J46" s="44"/>
      <c r="K46" s="29"/>
      <c r="L46" s="44"/>
      <c r="M46" s="21"/>
      <c r="O46" s="44"/>
      <c r="P46" s="44"/>
      <c r="Q46" s="21"/>
    </row>
    <row r="47" spans="1:17" x14ac:dyDescent="0.25">
      <c r="B47" s="52"/>
      <c r="C47" s="52"/>
      <c r="D47" s="52"/>
      <c r="E47" s="52"/>
      <c r="F47" s="52"/>
      <c r="G47" s="54"/>
      <c r="H47" s="55"/>
      <c r="I47" s="55"/>
      <c r="J47" s="55"/>
      <c r="K47" s="54"/>
      <c r="L47" s="55"/>
      <c r="M47" s="56"/>
      <c r="O47" s="55"/>
      <c r="P47" s="55"/>
      <c r="Q47" s="56"/>
    </row>
    <row r="48" spans="1:17" x14ac:dyDescent="0.25">
      <c r="B48" s="5" t="s">
        <v>8</v>
      </c>
      <c r="C48" s="7"/>
      <c r="D48" s="7"/>
      <c r="E48" s="7"/>
      <c r="F48" s="2"/>
      <c r="G48" s="22"/>
      <c r="H48" s="35"/>
      <c r="I48" s="35"/>
      <c r="J48" s="35"/>
      <c r="K48" s="22"/>
      <c r="L48" s="35"/>
      <c r="M48" s="20"/>
      <c r="O48" s="35"/>
      <c r="P48" s="35"/>
      <c r="Q48" s="20"/>
    </row>
    <row r="49" spans="1:17" x14ac:dyDescent="0.25">
      <c r="B49" s="5" t="str">
        <f>B4</f>
        <v>FY 2023/24</v>
      </c>
      <c r="C49" s="7"/>
      <c r="D49" s="2"/>
      <c r="E49" s="2"/>
      <c r="F49" s="2"/>
      <c r="G49" s="22"/>
      <c r="H49" s="35"/>
      <c r="I49" s="35"/>
      <c r="J49" s="35"/>
      <c r="K49" s="22"/>
      <c r="L49" s="35"/>
      <c r="O49" s="35"/>
      <c r="P49" s="35"/>
    </row>
    <row r="50" spans="1:17" x14ac:dyDescent="0.25">
      <c r="B50" s="2" t="s">
        <v>14</v>
      </c>
      <c r="D50" s="2"/>
      <c r="E50" s="2"/>
      <c r="F50" s="2"/>
      <c r="G50" s="22"/>
      <c r="H50" s="35"/>
      <c r="I50" s="35"/>
      <c r="J50" s="35"/>
      <c r="K50" s="22"/>
      <c r="L50" s="35"/>
      <c r="O50" s="35"/>
      <c r="P50" s="35"/>
    </row>
    <row r="51" spans="1:17" x14ac:dyDescent="0.25">
      <c r="A51" s="4"/>
      <c r="B51" s="2"/>
      <c r="C51" s="2"/>
      <c r="D51" s="2"/>
      <c r="E51" s="2"/>
      <c r="F51" s="2"/>
      <c r="G51" s="22"/>
      <c r="H51" s="35"/>
      <c r="I51" s="35"/>
      <c r="J51" s="35"/>
      <c r="K51" s="22"/>
      <c r="L51" s="35"/>
      <c r="O51" s="35"/>
      <c r="P51" s="35"/>
    </row>
    <row r="52" spans="1:17" ht="18" x14ac:dyDescent="0.25">
      <c r="A52" s="4"/>
      <c r="B52" s="8"/>
      <c r="C52" s="8"/>
      <c r="D52" s="8"/>
      <c r="E52" s="8"/>
      <c r="F52" s="8"/>
      <c r="G52" s="24" t="s">
        <v>63</v>
      </c>
      <c r="H52" s="37" t="s">
        <v>63</v>
      </c>
      <c r="I52" s="37" t="s">
        <v>63</v>
      </c>
      <c r="J52" s="37" t="s">
        <v>63</v>
      </c>
      <c r="K52" s="24" t="s">
        <v>62</v>
      </c>
      <c r="L52" s="37"/>
      <c r="M52" s="13"/>
      <c r="N52" s="13"/>
      <c r="O52" s="37" t="str">
        <f>O7</f>
        <v>FY 2022/23</v>
      </c>
      <c r="P52" s="37"/>
      <c r="Q52" s="13"/>
    </row>
    <row r="53" spans="1:17" ht="18" x14ac:dyDescent="0.25">
      <c r="A53" s="4"/>
      <c r="B53" s="9" t="s">
        <v>0</v>
      </c>
      <c r="C53" s="9"/>
      <c r="D53" s="9"/>
      <c r="E53" s="9"/>
      <c r="F53" s="9"/>
      <c r="G53" s="25" t="str">
        <f>G8</f>
        <v>Apr</v>
      </c>
      <c r="H53" s="25" t="str">
        <f t="shared" ref="H53:I53" si="47">H8</f>
        <v>May</v>
      </c>
      <c r="I53" s="25" t="str">
        <f t="shared" si="47"/>
        <v>June</v>
      </c>
      <c r="J53" s="45" t="str">
        <f>+J8</f>
        <v>Apr-June</v>
      </c>
      <c r="K53" s="25" t="str">
        <f>+K8</f>
        <v>Apr-June</v>
      </c>
      <c r="L53" s="45" t="str">
        <f>L8</f>
        <v>Diff</v>
      </c>
      <c r="M53" s="14" t="str">
        <f>M8</f>
        <v>Diff %</v>
      </c>
      <c r="N53" s="14"/>
      <c r="O53" s="45" t="str">
        <f>+O8</f>
        <v>Apr-June</v>
      </c>
      <c r="P53" s="45" t="str">
        <f>P8</f>
        <v>Diff</v>
      </c>
      <c r="Q53" s="14" t="str">
        <f>Q8</f>
        <v>Diff %</v>
      </c>
    </row>
    <row r="54" spans="1:17" x14ac:dyDescent="0.25">
      <c r="A54" s="4"/>
      <c r="B54" s="3"/>
      <c r="C54" s="3"/>
      <c r="D54" s="3"/>
      <c r="E54" s="3"/>
      <c r="F54" s="3"/>
    </row>
    <row r="55" spans="1:17" x14ac:dyDescent="0.25">
      <c r="A55" s="4"/>
      <c r="B55" s="7" t="s">
        <v>1</v>
      </c>
      <c r="C55" s="2"/>
      <c r="D55" s="2"/>
      <c r="E55" s="2"/>
      <c r="F55" s="2"/>
      <c r="G55" s="28">
        <f t="shared" ref="G55:J55" si="48">G57+G90+G92+G94+G96</f>
        <v>60267.499365906202</v>
      </c>
      <c r="H55" s="39">
        <f t="shared" si="48"/>
        <v>69521.43259801509</v>
      </c>
      <c r="I55" s="39">
        <f t="shared" ref="I55" si="49">I57+I90+I92+I94+I96</f>
        <v>76669.955524869714</v>
      </c>
      <c r="J55" s="39">
        <f t="shared" si="48"/>
        <v>206458.88748879102</v>
      </c>
      <c r="K55" s="28">
        <f t="shared" ref="K55:L55" si="50">K57+K90+K92+K94+K96</f>
        <v>193360.68940613567</v>
      </c>
      <c r="L55" s="39">
        <f t="shared" si="50"/>
        <v>13098.198082655335</v>
      </c>
      <c r="M55" s="15">
        <f>L55/ABS(K55)</f>
        <v>6.7739715465866074E-2</v>
      </c>
      <c r="O55" s="39">
        <f t="shared" ref="O55:P55" si="51">O57+O90+O92+O94+O96</f>
        <v>177182.30175576304</v>
      </c>
      <c r="P55" s="39">
        <f t="shared" si="51"/>
        <v>29276.585733027994</v>
      </c>
      <c r="Q55" s="15">
        <f>P55/ABS(O55)</f>
        <v>0.16523425558261629</v>
      </c>
    </row>
    <row r="56" spans="1:17" x14ac:dyDescent="0.25">
      <c r="A56" s="4"/>
      <c r="B56" s="2"/>
      <c r="C56" s="2"/>
      <c r="D56" s="2" t="s">
        <v>29</v>
      </c>
      <c r="E56" s="2"/>
      <c r="F56" s="2"/>
      <c r="G56" s="28"/>
      <c r="H56" s="39"/>
      <c r="I56" s="39"/>
      <c r="J56" s="39"/>
      <c r="K56" s="28"/>
      <c r="L56" s="39"/>
      <c r="M56" s="16"/>
      <c r="O56" s="39"/>
      <c r="P56" s="39"/>
      <c r="Q56" s="16"/>
    </row>
    <row r="57" spans="1:17" x14ac:dyDescent="0.25">
      <c r="A57" s="4"/>
      <c r="B57" s="7" t="s">
        <v>9</v>
      </c>
      <c r="C57" s="2"/>
      <c r="D57" s="2"/>
      <c r="E57" s="2"/>
      <c r="F57" s="2"/>
      <c r="G57" s="28">
        <f t="shared" ref="G57:J57" si="52">G59+G67+G82</f>
        <v>57703.017859810003</v>
      </c>
      <c r="H57" s="39">
        <f t="shared" si="52"/>
        <v>62859.132922199999</v>
      </c>
      <c r="I57" s="39">
        <f t="shared" ref="I57" si="53">I59+I67+I82</f>
        <v>68409.971422490009</v>
      </c>
      <c r="J57" s="39">
        <f t="shared" si="52"/>
        <v>188972.12220450002</v>
      </c>
      <c r="K57" s="28">
        <f t="shared" ref="K57:L57" si="54">K59+K67+K82</f>
        <v>178456.91230355494</v>
      </c>
      <c r="L57" s="39">
        <f t="shared" si="54"/>
        <v>10515.209900945069</v>
      </c>
      <c r="M57" s="15">
        <f>L57/ABS(K57)</f>
        <v>5.8922962216552938E-2</v>
      </c>
      <c r="O57" s="39">
        <f t="shared" ref="O57:P57" si="55">O59+O67+O82</f>
        <v>164361.56369172002</v>
      </c>
      <c r="P57" s="39">
        <f t="shared" si="55"/>
        <v>24610.558512779993</v>
      </c>
      <c r="Q57" s="15">
        <f>P57/ABS(O57)</f>
        <v>0.14973426852363167</v>
      </c>
    </row>
    <row r="58" spans="1:17" x14ac:dyDescent="0.25">
      <c r="A58" s="4"/>
      <c r="B58" s="2"/>
      <c r="C58" s="2"/>
      <c r="D58" s="2"/>
      <c r="E58" s="2"/>
      <c r="F58" s="2"/>
      <c r="G58" s="27"/>
      <c r="H58" s="41"/>
      <c r="I58" s="41"/>
      <c r="J58" s="41"/>
      <c r="K58" s="27"/>
      <c r="L58" s="41"/>
      <c r="M58" s="16"/>
      <c r="O58" s="41"/>
      <c r="P58" s="41"/>
      <c r="Q58" s="16"/>
    </row>
    <row r="59" spans="1:17" x14ac:dyDescent="0.25">
      <c r="A59" s="4"/>
      <c r="B59" s="2"/>
      <c r="C59" s="2" t="s">
        <v>21</v>
      </c>
      <c r="D59" s="2"/>
      <c r="E59" s="2"/>
      <c r="F59" s="2"/>
      <c r="G59" s="26">
        <f t="shared" ref="G59" si="56">SUM(G60:G65)</f>
        <v>15713.096815999999</v>
      </c>
      <c r="H59" s="40">
        <f t="shared" ref="H59:I59" si="57">SUM(H60:H65)</f>
        <v>14755.767506</v>
      </c>
      <c r="I59" s="40">
        <f t="shared" si="57"/>
        <v>25975.938241999997</v>
      </c>
      <c r="J59" s="40">
        <f t="shared" ref="J59" si="58">SUM(J60:J65)</f>
        <v>56444.802564000005</v>
      </c>
      <c r="K59" s="26">
        <f t="shared" ref="K59" si="59">SUM(K60:K65)</f>
        <v>46624.840435116574</v>
      </c>
      <c r="L59" s="40">
        <f t="shared" ref="L59" si="60">SUM(L60:L65)</f>
        <v>9819.9621288834314</v>
      </c>
      <c r="M59" s="16">
        <f t="shared" ref="M59:M88" si="61">L59/ABS(K59)</f>
        <v>0.21061653052837689</v>
      </c>
      <c r="O59" s="40">
        <f t="shared" ref="O59:P59" si="62">SUM(O60:O65)</f>
        <v>42295.711301200005</v>
      </c>
      <c r="P59" s="40">
        <f t="shared" si="62"/>
        <v>14149.091262799997</v>
      </c>
      <c r="Q59" s="16">
        <f t="shared" ref="Q59:Q88" si="63">P59/ABS(O59)</f>
        <v>0.33452780027838336</v>
      </c>
    </row>
    <row r="60" spans="1:17" x14ac:dyDescent="0.25">
      <c r="A60" s="4"/>
      <c r="B60" s="2"/>
      <c r="C60" s="2"/>
      <c r="D60" s="2" t="s">
        <v>30</v>
      </c>
      <c r="E60" s="2"/>
      <c r="F60" s="2"/>
      <c r="G60" s="26">
        <v>0</v>
      </c>
      <c r="H60" s="40">
        <v>0</v>
      </c>
      <c r="I60" s="40">
        <v>0</v>
      </c>
      <c r="J60" s="42">
        <f t="shared" ref="J60:J65" si="64">+G60+H60+I60</f>
        <v>0</v>
      </c>
      <c r="K60" s="26">
        <v>0</v>
      </c>
      <c r="L60" s="40">
        <f t="shared" ref="L60:L65" si="65">J60-K60</f>
        <v>0</v>
      </c>
      <c r="M60" s="16">
        <v>0</v>
      </c>
      <c r="O60" s="42">
        <v>0</v>
      </c>
      <c r="P60" s="40">
        <f t="shared" ref="P60:P65" si="66">J60-O60</f>
        <v>0</v>
      </c>
      <c r="Q60" s="16">
        <v>0</v>
      </c>
    </row>
    <row r="61" spans="1:17" x14ac:dyDescent="0.25">
      <c r="A61" s="4"/>
      <c r="B61" s="2"/>
      <c r="C61" s="2"/>
      <c r="D61" s="2" t="s">
        <v>31</v>
      </c>
      <c r="E61" s="2"/>
      <c r="F61" s="2"/>
      <c r="G61" s="26">
        <v>919.66774199999998</v>
      </c>
      <c r="H61" s="40">
        <v>1384.3951939999999</v>
      </c>
      <c r="I61" s="40">
        <v>14099.436938999999</v>
      </c>
      <c r="J61" s="42">
        <f t="shared" si="64"/>
        <v>16403.499874999998</v>
      </c>
      <c r="K61" s="26">
        <v>13278.099251008582</v>
      </c>
      <c r="L61" s="40">
        <f t="shared" si="65"/>
        <v>3125.4006239914161</v>
      </c>
      <c r="M61" s="16">
        <f t="shared" si="61"/>
        <v>0.23538012217780463</v>
      </c>
      <c r="O61" s="42">
        <v>12947.540948170001</v>
      </c>
      <c r="P61" s="40">
        <f t="shared" si="66"/>
        <v>3455.9589268299969</v>
      </c>
      <c r="Q61" s="16">
        <f t="shared" si="63"/>
        <v>0.26692010016917234</v>
      </c>
    </row>
    <row r="62" spans="1:17" x14ac:dyDescent="0.25">
      <c r="A62" s="4"/>
      <c r="B62" s="2"/>
      <c r="C62" s="2"/>
      <c r="D62" s="2" t="s">
        <v>32</v>
      </c>
      <c r="E62" s="2"/>
      <c r="F62" s="2"/>
      <c r="G62" s="26">
        <v>11574.09633</v>
      </c>
      <c r="H62" s="40">
        <v>10254.903591</v>
      </c>
      <c r="I62" s="40">
        <v>8948.1826359999995</v>
      </c>
      <c r="J62" s="42">
        <f t="shared" si="64"/>
        <v>30777.182557</v>
      </c>
      <c r="K62" s="26">
        <v>25151.047144267919</v>
      </c>
      <c r="L62" s="40">
        <f t="shared" si="65"/>
        <v>5626.135412732081</v>
      </c>
      <c r="M62" s="16">
        <f t="shared" si="61"/>
        <v>0.22369388361686215</v>
      </c>
      <c r="O62" s="42">
        <v>21922.867808759998</v>
      </c>
      <c r="P62" s="40">
        <f t="shared" si="66"/>
        <v>8854.3147482400018</v>
      </c>
      <c r="Q62" s="16">
        <f t="shared" si="63"/>
        <v>0.40388487607912188</v>
      </c>
    </row>
    <row r="63" spans="1:17" x14ac:dyDescent="0.25">
      <c r="A63" s="4"/>
      <c r="B63" s="2"/>
      <c r="C63" s="2"/>
      <c r="D63" s="2" t="s">
        <v>33</v>
      </c>
      <c r="E63" s="2"/>
      <c r="F63" s="2"/>
      <c r="G63" s="26">
        <v>127.5</v>
      </c>
      <c r="H63" s="40">
        <v>153.59107800000001</v>
      </c>
      <c r="I63" s="40">
        <v>146.71923000000001</v>
      </c>
      <c r="J63" s="42">
        <f t="shared" si="64"/>
        <v>427.81030800000008</v>
      </c>
      <c r="K63" s="26">
        <v>599.71408521436024</v>
      </c>
      <c r="L63" s="40">
        <f t="shared" si="65"/>
        <v>-171.90377721436016</v>
      </c>
      <c r="M63" s="16">
        <f t="shared" si="61"/>
        <v>-0.28664288775694724</v>
      </c>
      <c r="O63" s="42">
        <v>613.50148999999999</v>
      </c>
      <c r="P63" s="40">
        <f t="shared" si="66"/>
        <v>-185.69118199999991</v>
      </c>
      <c r="Q63" s="16">
        <f t="shared" si="63"/>
        <v>-0.30267437818284665</v>
      </c>
    </row>
    <row r="64" spans="1:17" x14ac:dyDescent="0.25">
      <c r="A64" s="4"/>
      <c r="B64" s="2"/>
      <c r="C64" s="2"/>
      <c r="D64" s="2" t="s">
        <v>34</v>
      </c>
      <c r="E64" s="2"/>
      <c r="F64" s="2"/>
      <c r="G64" s="26">
        <v>373.93090999999998</v>
      </c>
      <c r="H64" s="40">
        <v>454.25617399999999</v>
      </c>
      <c r="I64" s="40">
        <v>633.111448</v>
      </c>
      <c r="J64" s="42">
        <f t="shared" si="64"/>
        <v>1461.2985319999998</v>
      </c>
      <c r="K64" s="26">
        <v>1157.4869537220952</v>
      </c>
      <c r="L64" s="40">
        <f t="shared" si="65"/>
        <v>303.81157827790457</v>
      </c>
      <c r="M64" s="16">
        <f t="shared" si="61"/>
        <v>0.26247516423485123</v>
      </c>
      <c r="O64" s="42">
        <v>1147.75193608</v>
      </c>
      <c r="P64" s="40">
        <f t="shared" si="66"/>
        <v>313.54659591999985</v>
      </c>
      <c r="Q64" s="16">
        <f t="shared" si="63"/>
        <v>0.2731832428798841</v>
      </c>
    </row>
    <row r="65" spans="1:17" x14ac:dyDescent="0.25">
      <c r="A65" s="4"/>
      <c r="B65" s="2"/>
      <c r="C65" s="2"/>
      <c r="D65" s="2" t="s">
        <v>35</v>
      </c>
      <c r="E65" s="2"/>
      <c r="F65" s="2"/>
      <c r="G65" s="26">
        <v>2717.9018339999998</v>
      </c>
      <c r="H65" s="40">
        <v>2508.6214690000002</v>
      </c>
      <c r="I65" s="40">
        <v>2148.4879890000002</v>
      </c>
      <c r="J65" s="42">
        <f t="shared" si="64"/>
        <v>7375.0112920000001</v>
      </c>
      <c r="K65" s="26">
        <v>6438.4930009036107</v>
      </c>
      <c r="L65" s="40">
        <f t="shared" si="65"/>
        <v>936.51829109638948</v>
      </c>
      <c r="M65" s="16">
        <f t="shared" si="61"/>
        <v>0.14545613250879574</v>
      </c>
      <c r="O65" s="42">
        <v>5664.0491181900006</v>
      </c>
      <c r="P65" s="40">
        <f t="shared" si="66"/>
        <v>1710.9621738099995</v>
      </c>
      <c r="Q65" s="16">
        <f t="shared" si="63"/>
        <v>0.30207403539550398</v>
      </c>
    </row>
    <row r="66" spans="1:17" x14ac:dyDescent="0.25">
      <c r="A66" s="4"/>
      <c r="B66" s="2"/>
      <c r="C66" s="2"/>
      <c r="D66" s="2"/>
      <c r="E66" s="2"/>
      <c r="F66" s="2"/>
      <c r="G66" s="26"/>
      <c r="H66" s="40"/>
      <c r="I66" s="40"/>
      <c r="J66" s="40"/>
      <c r="K66" s="26"/>
      <c r="L66" s="40"/>
      <c r="M66" s="16"/>
      <c r="O66" s="40"/>
      <c r="P66" s="40"/>
      <c r="Q66" s="16"/>
    </row>
    <row r="67" spans="1:17" x14ac:dyDescent="0.25">
      <c r="A67" s="4"/>
      <c r="B67" s="2"/>
      <c r="C67" s="2" t="s">
        <v>23</v>
      </c>
      <c r="D67" s="2"/>
      <c r="E67" s="2"/>
      <c r="F67" s="2"/>
      <c r="G67" s="26">
        <f t="shared" ref="G67:K67" si="67">SUM(G68:G80)</f>
        <v>21312.800943690003</v>
      </c>
      <c r="H67" s="40">
        <f t="shared" ref="H67:J67" si="68">SUM(H68:H80)</f>
        <v>21004.287187250004</v>
      </c>
      <c r="I67" s="40">
        <f t="shared" ref="I67" si="69">SUM(I68:I80)</f>
        <v>19427.846938730003</v>
      </c>
      <c r="J67" s="40">
        <f t="shared" si="68"/>
        <v>61744.935069669998</v>
      </c>
      <c r="K67" s="26">
        <f t="shared" si="67"/>
        <v>62091.06942275638</v>
      </c>
      <c r="L67" s="40">
        <f t="shared" ref="L67" si="70">SUM(L68:L80)</f>
        <v>-346.1343530863719</v>
      </c>
      <c r="M67" s="16">
        <f t="shared" si="61"/>
        <v>-5.5746237954071003E-3</v>
      </c>
      <c r="O67" s="40">
        <f t="shared" ref="O67:P67" si="71">SUM(O68:O80)</f>
        <v>55490.94348545</v>
      </c>
      <c r="P67" s="40">
        <f t="shared" si="71"/>
        <v>6253.9915842200035</v>
      </c>
      <c r="Q67" s="16">
        <f t="shared" si="63"/>
        <v>0.11270292396199447</v>
      </c>
    </row>
    <row r="68" spans="1:17" x14ac:dyDescent="0.25">
      <c r="A68" s="4"/>
      <c r="B68" s="2"/>
      <c r="C68" s="2"/>
      <c r="D68" s="7" t="s">
        <v>55</v>
      </c>
      <c r="E68" s="2"/>
      <c r="F68" s="2"/>
      <c r="G68" s="34">
        <v>9.0523539999999993</v>
      </c>
      <c r="H68" s="42">
        <v>11.012185000000001</v>
      </c>
      <c r="I68" s="42">
        <v>7.9213279999999999</v>
      </c>
      <c r="J68" s="42">
        <f t="shared" ref="J68:J80" si="72">+G68+H68+I68</f>
        <v>27.985866999999999</v>
      </c>
      <c r="K68" s="34">
        <v>0</v>
      </c>
      <c r="L68" s="40">
        <f t="shared" ref="L68:L80" si="73">J68-K68</f>
        <v>27.985866999999999</v>
      </c>
      <c r="M68" s="16" t="s">
        <v>61</v>
      </c>
      <c r="O68" s="42">
        <v>33.341021999999995</v>
      </c>
      <c r="P68" s="40">
        <f t="shared" ref="P68:P80" si="74">J68-O68</f>
        <v>-5.3551549999999963</v>
      </c>
      <c r="Q68" s="16">
        <f t="shared" si="63"/>
        <v>-0.16061760194393551</v>
      </c>
    </row>
    <row r="69" spans="1:17" x14ac:dyDescent="0.25">
      <c r="A69" s="4"/>
      <c r="B69" s="2"/>
      <c r="C69" s="2"/>
      <c r="D69" s="2" t="s">
        <v>36</v>
      </c>
      <c r="E69" s="2"/>
      <c r="F69" s="2"/>
      <c r="G69" s="34">
        <v>2012.138813</v>
      </c>
      <c r="H69" s="42">
        <v>2487.4062290000002</v>
      </c>
      <c r="I69" s="42">
        <v>1570.677179</v>
      </c>
      <c r="J69" s="42">
        <f t="shared" si="72"/>
        <v>6070.222221</v>
      </c>
      <c r="K69" s="34">
        <v>5965.0392463533244</v>
      </c>
      <c r="L69" s="40">
        <f t="shared" si="73"/>
        <v>105.18297464667558</v>
      </c>
      <c r="M69" s="16">
        <f t="shared" si="61"/>
        <v>1.7633241006918484E-2</v>
      </c>
      <c r="O69" s="42">
        <v>5797.1392617000001</v>
      </c>
      <c r="P69" s="40">
        <f t="shared" si="74"/>
        <v>273.08295929999986</v>
      </c>
      <c r="Q69" s="16">
        <f t="shared" si="63"/>
        <v>4.710650322033471E-2</v>
      </c>
    </row>
    <row r="70" spans="1:17" x14ac:dyDescent="0.25">
      <c r="A70" s="4"/>
      <c r="B70" s="2"/>
      <c r="D70" s="2" t="s">
        <v>22</v>
      </c>
      <c r="E70" s="2"/>
      <c r="F70" s="2"/>
      <c r="G70" s="34">
        <v>181.884142</v>
      </c>
      <c r="H70" s="42">
        <v>7.2503799999999998</v>
      </c>
      <c r="I70" s="42">
        <v>2.5640900000000002</v>
      </c>
      <c r="J70" s="42">
        <f t="shared" si="72"/>
        <v>191.698612</v>
      </c>
      <c r="K70" s="34">
        <v>161.28371158684493</v>
      </c>
      <c r="L70" s="40">
        <f t="shared" si="73"/>
        <v>30.414900413155067</v>
      </c>
      <c r="M70" s="16">
        <f t="shared" si="61"/>
        <v>0.18858011211366399</v>
      </c>
      <c r="O70" s="42">
        <v>166.02508</v>
      </c>
      <c r="P70" s="40">
        <f t="shared" si="74"/>
        <v>25.673531999999994</v>
      </c>
      <c r="Q70" s="16">
        <f t="shared" si="63"/>
        <v>0.1546364681769766</v>
      </c>
    </row>
    <row r="71" spans="1:17" x14ac:dyDescent="0.25">
      <c r="A71" s="4"/>
      <c r="B71" s="2"/>
      <c r="C71" s="2"/>
      <c r="D71" s="2" t="s">
        <v>37</v>
      </c>
      <c r="E71" s="2"/>
      <c r="F71" s="2"/>
      <c r="G71" s="34">
        <v>363.01603699999998</v>
      </c>
      <c r="H71" s="42">
        <v>426.702676</v>
      </c>
      <c r="I71" s="42">
        <v>403.11858799999999</v>
      </c>
      <c r="J71" s="42">
        <f t="shared" si="72"/>
        <v>1192.837301</v>
      </c>
      <c r="K71" s="34">
        <v>1842.8810488869221</v>
      </c>
      <c r="L71" s="40">
        <f t="shared" si="73"/>
        <v>-650.04374788692212</v>
      </c>
      <c r="M71" s="16">
        <f t="shared" si="61"/>
        <v>-0.35273234172088352</v>
      </c>
      <c r="O71" s="42">
        <v>1799.0092004999999</v>
      </c>
      <c r="P71" s="40">
        <f t="shared" si="74"/>
        <v>-606.17189949999988</v>
      </c>
      <c r="Q71" s="16">
        <f t="shared" si="63"/>
        <v>-0.33694763725028537</v>
      </c>
    </row>
    <row r="72" spans="1:17" x14ac:dyDescent="0.25">
      <c r="A72" s="4"/>
      <c r="B72" s="2"/>
      <c r="C72" s="2"/>
      <c r="D72" s="2" t="s">
        <v>38</v>
      </c>
      <c r="E72" s="2"/>
      <c r="F72" s="2"/>
      <c r="G72" s="34">
        <v>165.61256668999999</v>
      </c>
      <c r="H72" s="42">
        <v>72.837342250000006</v>
      </c>
      <c r="I72" s="42">
        <v>114.92076673</v>
      </c>
      <c r="J72" s="42">
        <f t="shared" si="72"/>
        <v>353.37067566999997</v>
      </c>
      <c r="K72" s="34">
        <v>412.53560618281739</v>
      </c>
      <c r="L72" s="40">
        <f t="shared" si="73"/>
        <v>-59.164930512817421</v>
      </c>
      <c r="M72" s="16">
        <f t="shared" si="61"/>
        <v>-0.1434177550400296</v>
      </c>
      <c r="O72" s="42">
        <v>458.81740078000001</v>
      </c>
      <c r="P72" s="40">
        <f t="shared" si="74"/>
        <v>-105.44672511000005</v>
      </c>
      <c r="Q72" s="16">
        <f t="shared" si="63"/>
        <v>-0.22982285530308619</v>
      </c>
    </row>
    <row r="73" spans="1:17" x14ac:dyDescent="0.25">
      <c r="A73" s="4"/>
      <c r="B73" s="2"/>
      <c r="C73" s="2"/>
      <c r="D73" s="2" t="s">
        <v>59</v>
      </c>
      <c r="E73" s="2"/>
      <c r="F73" s="2"/>
      <c r="G73" s="34">
        <v>2.2003590000000002</v>
      </c>
      <c r="H73" s="42">
        <v>0</v>
      </c>
      <c r="I73" s="42">
        <v>8.6211249999999993</v>
      </c>
      <c r="J73" s="42">
        <f t="shared" si="72"/>
        <v>10.821484</v>
      </c>
      <c r="K73" s="34">
        <v>13.898654522084129</v>
      </c>
      <c r="L73" s="40">
        <f t="shared" si="73"/>
        <v>-3.0771705220841294</v>
      </c>
      <c r="M73" s="16">
        <f t="shared" si="61"/>
        <v>-0.22140060515891591</v>
      </c>
      <c r="O73" s="42">
        <v>13.673576000000001</v>
      </c>
      <c r="P73" s="40">
        <f t="shared" si="74"/>
        <v>-2.8520920000000007</v>
      </c>
      <c r="Q73" s="16">
        <f t="shared" si="63"/>
        <v>-0.20858420650164966</v>
      </c>
    </row>
    <row r="74" spans="1:17" x14ac:dyDescent="0.25">
      <c r="A74" s="4"/>
      <c r="B74" s="2"/>
      <c r="C74" s="2"/>
      <c r="D74" s="2" t="s">
        <v>39</v>
      </c>
      <c r="E74" s="2"/>
      <c r="F74" s="2"/>
      <c r="G74" s="34">
        <v>639.710599</v>
      </c>
      <c r="H74" s="42">
        <v>701.52980100000002</v>
      </c>
      <c r="I74" s="42">
        <v>693.87286099999994</v>
      </c>
      <c r="J74" s="42">
        <f t="shared" si="72"/>
        <v>2035.113261</v>
      </c>
      <c r="K74" s="34">
        <v>2340.6558444221869</v>
      </c>
      <c r="L74" s="40">
        <f t="shared" si="73"/>
        <v>-305.54258342218691</v>
      </c>
      <c r="M74" s="16">
        <f t="shared" si="61"/>
        <v>-0.13053716724323178</v>
      </c>
      <c r="O74" s="42">
        <v>2290.4136699999999</v>
      </c>
      <c r="P74" s="40">
        <f t="shared" si="74"/>
        <v>-255.30040899999995</v>
      </c>
      <c r="Q74" s="16">
        <f t="shared" si="63"/>
        <v>-0.11146475955149183</v>
      </c>
    </row>
    <row r="75" spans="1:17" x14ac:dyDescent="0.25">
      <c r="A75" s="4"/>
      <c r="B75" s="2"/>
      <c r="C75" s="2"/>
      <c r="D75" s="2" t="s">
        <v>67</v>
      </c>
      <c r="E75" s="2"/>
      <c r="F75" s="2"/>
      <c r="G75" s="34">
        <v>305.29061799999999</v>
      </c>
      <c r="H75" s="42">
        <v>298.56304299999999</v>
      </c>
      <c r="I75" s="42">
        <v>281.779043</v>
      </c>
      <c r="J75" s="42">
        <f t="shared" si="72"/>
        <v>885.63270399999999</v>
      </c>
      <c r="K75" s="34">
        <v>840.28608730269616</v>
      </c>
      <c r="L75" s="40">
        <f t="shared" si="73"/>
        <v>45.34661669730383</v>
      </c>
      <c r="M75" s="16">
        <f t="shared" si="61"/>
        <v>5.3965687856222501E-2</v>
      </c>
      <c r="O75" s="42">
        <v>825.98247738999999</v>
      </c>
      <c r="P75" s="40">
        <f t="shared" si="74"/>
        <v>59.650226610000004</v>
      </c>
      <c r="Q75" s="16">
        <f t="shared" si="63"/>
        <v>7.2217302718681348E-2</v>
      </c>
    </row>
    <row r="76" spans="1:17" x14ac:dyDescent="0.25">
      <c r="A76" s="4"/>
      <c r="B76" s="2"/>
      <c r="C76" s="2"/>
      <c r="D76" s="2" t="s">
        <v>53</v>
      </c>
      <c r="E76" s="2"/>
      <c r="F76" s="2"/>
      <c r="G76" s="34">
        <v>3838.2411550000002</v>
      </c>
      <c r="H76" s="42">
        <v>3737.5299439999999</v>
      </c>
      <c r="I76" s="42">
        <v>3506.084617</v>
      </c>
      <c r="J76" s="42">
        <f t="shared" si="72"/>
        <v>11081.855716</v>
      </c>
      <c r="K76" s="34">
        <v>10390.417753757591</v>
      </c>
      <c r="L76" s="40">
        <f t="shared" si="73"/>
        <v>691.43796224240941</v>
      </c>
      <c r="M76" s="16">
        <f t="shared" si="61"/>
        <v>6.6545732676855832E-2</v>
      </c>
      <c r="N76" s="52"/>
      <c r="O76" s="42">
        <v>9319.8662117299991</v>
      </c>
      <c r="P76" s="40">
        <f t="shared" si="74"/>
        <v>1761.9895042700009</v>
      </c>
      <c r="Q76" s="16">
        <f t="shared" si="63"/>
        <v>0.18905738175214984</v>
      </c>
    </row>
    <row r="77" spans="1:17" x14ac:dyDescent="0.25">
      <c r="A77" s="4"/>
      <c r="B77" s="2"/>
      <c r="C77" s="2"/>
      <c r="D77" s="2" t="s">
        <v>54</v>
      </c>
      <c r="E77" s="2"/>
      <c r="F77" s="2"/>
      <c r="G77" s="34">
        <v>255.363</v>
      </c>
      <c r="H77" s="42">
        <v>238.23888199999999</v>
      </c>
      <c r="I77" s="42">
        <v>248.647007</v>
      </c>
      <c r="J77" s="42">
        <f t="shared" si="72"/>
        <v>742.24888899999996</v>
      </c>
      <c r="K77" s="34">
        <v>840.97715204006715</v>
      </c>
      <c r="L77" s="40">
        <f t="shared" si="73"/>
        <v>-98.728263040067191</v>
      </c>
      <c r="M77" s="16">
        <f t="shared" si="61"/>
        <v>-0.11739708124123142</v>
      </c>
      <c r="O77" s="42">
        <v>841.96501199999989</v>
      </c>
      <c r="P77" s="40">
        <f t="shared" si="74"/>
        <v>-99.716122999999925</v>
      </c>
      <c r="Q77" s="16">
        <f t="shared" si="63"/>
        <v>-0.11843262080823845</v>
      </c>
    </row>
    <row r="78" spans="1:17" x14ac:dyDescent="0.25">
      <c r="A78" s="4"/>
      <c r="B78" s="2"/>
      <c r="C78" s="2"/>
      <c r="D78" s="2" t="s">
        <v>40</v>
      </c>
      <c r="E78" s="2"/>
      <c r="F78" s="2"/>
      <c r="G78" s="34">
        <v>277.84099400000002</v>
      </c>
      <c r="H78" s="42">
        <v>228.73659000000001</v>
      </c>
      <c r="I78" s="42">
        <v>268.86240400000003</v>
      </c>
      <c r="J78" s="42">
        <f t="shared" si="72"/>
        <v>775.43998800000008</v>
      </c>
      <c r="K78" s="34">
        <v>701.99200930963377</v>
      </c>
      <c r="L78" s="40">
        <f t="shared" si="73"/>
        <v>73.447978690366313</v>
      </c>
      <c r="M78" s="16">
        <f t="shared" si="61"/>
        <v>0.10462794122485512</v>
      </c>
      <c r="O78" s="42">
        <v>704.19890800000007</v>
      </c>
      <c r="P78" s="40">
        <f t="shared" si="74"/>
        <v>71.241080000000011</v>
      </c>
      <c r="Q78" s="16">
        <f t="shared" si="63"/>
        <v>0.10116613245301995</v>
      </c>
    </row>
    <row r="79" spans="1:17" x14ac:dyDescent="0.25">
      <c r="A79" s="4"/>
      <c r="B79" s="2"/>
      <c r="C79" s="2"/>
      <c r="D79" s="2" t="s">
        <v>41</v>
      </c>
      <c r="E79" s="2"/>
      <c r="F79" s="2"/>
      <c r="G79" s="34">
        <v>12664.842377000001</v>
      </c>
      <c r="H79" s="42">
        <v>12126.144464000001</v>
      </c>
      <c r="I79" s="42">
        <v>11694.566709000001</v>
      </c>
      <c r="J79" s="42">
        <f t="shared" si="72"/>
        <v>36485.553550000004</v>
      </c>
      <c r="K79" s="34">
        <v>36557.129195973503</v>
      </c>
      <c r="L79" s="40">
        <f t="shared" si="73"/>
        <v>-71.575645973498467</v>
      </c>
      <c r="M79" s="16">
        <f t="shared" si="61"/>
        <v>-1.9579121103793346E-3</v>
      </c>
      <c r="O79" s="42">
        <v>31215.766232900001</v>
      </c>
      <c r="P79" s="40">
        <f t="shared" si="74"/>
        <v>5269.7873171000028</v>
      </c>
      <c r="Q79" s="16">
        <f t="shared" si="63"/>
        <v>0.16881813112586314</v>
      </c>
    </row>
    <row r="80" spans="1:17" x14ac:dyDescent="0.25">
      <c r="A80" s="4"/>
      <c r="B80" s="2"/>
      <c r="C80" s="2"/>
      <c r="D80" s="2" t="s">
        <v>42</v>
      </c>
      <c r="E80" s="2"/>
      <c r="F80" s="2"/>
      <c r="G80" s="34">
        <v>597.60792900000001</v>
      </c>
      <c r="H80" s="42">
        <v>668.33565099999998</v>
      </c>
      <c r="I80" s="42">
        <v>626.21122100000002</v>
      </c>
      <c r="J80" s="42">
        <f t="shared" si="72"/>
        <v>1892.1548010000001</v>
      </c>
      <c r="K80" s="34">
        <v>2023.973112418706</v>
      </c>
      <c r="L80" s="40">
        <f t="shared" si="73"/>
        <v>-131.81831141870589</v>
      </c>
      <c r="M80" s="16">
        <f t="shared" si="61"/>
        <v>-6.5128489410207241E-2</v>
      </c>
      <c r="O80" s="42">
        <v>2024.74543245</v>
      </c>
      <c r="P80" s="40">
        <f t="shared" si="74"/>
        <v>-132.59063144999982</v>
      </c>
      <c r="Q80" s="16">
        <f t="shared" si="63"/>
        <v>-6.5485087322588176E-2</v>
      </c>
    </row>
    <row r="81" spans="1:17" x14ac:dyDescent="0.25">
      <c r="A81" s="4"/>
      <c r="B81" s="2"/>
      <c r="C81" s="2"/>
      <c r="D81" s="2"/>
      <c r="E81" s="2"/>
      <c r="F81" s="2"/>
      <c r="G81" s="30"/>
      <c r="H81" s="46"/>
      <c r="I81" s="46"/>
      <c r="J81" s="46"/>
      <c r="K81" s="30"/>
      <c r="L81" s="46"/>
      <c r="M81" s="16"/>
      <c r="O81" s="46"/>
      <c r="P81" s="46"/>
      <c r="Q81" s="16"/>
    </row>
    <row r="82" spans="1:17" x14ac:dyDescent="0.25">
      <c r="A82" s="4"/>
      <c r="B82" s="2"/>
      <c r="C82" s="2" t="s">
        <v>24</v>
      </c>
      <c r="D82" s="2"/>
      <c r="E82" s="2"/>
      <c r="F82" s="2"/>
      <c r="G82" s="26">
        <f t="shared" ref="G82:L82" si="75">SUM(G83:G88)</f>
        <v>20677.120100119999</v>
      </c>
      <c r="H82" s="40">
        <f t="shared" si="75"/>
        <v>27099.078228949998</v>
      </c>
      <c r="I82" s="40">
        <f t="shared" si="75"/>
        <v>23006.186241760002</v>
      </c>
      <c r="J82" s="40">
        <f t="shared" si="75"/>
        <v>70782.384570830007</v>
      </c>
      <c r="K82" s="26">
        <f t="shared" si="75"/>
        <v>69741.002445681996</v>
      </c>
      <c r="L82" s="40">
        <f t="shared" si="75"/>
        <v>1041.3821251480085</v>
      </c>
      <c r="M82" s="16">
        <f t="shared" si="61"/>
        <v>1.4932135883178512E-2</v>
      </c>
      <c r="O82" s="40">
        <f>SUM(O83:O88)</f>
        <v>66574.908905069999</v>
      </c>
      <c r="P82" s="40">
        <f>SUM(P83:P88)</f>
        <v>4207.4756657599955</v>
      </c>
      <c r="Q82" s="16">
        <f t="shared" si="63"/>
        <v>6.3199120133374698E-2</v>
      </c>
    </row>
    <row r="83" spans="1:17" x14ac:dyDescent="0.25">
      <c r="B83" s="2"/>
      <c r="C83" s="2"/>
      <c r="D83" s="2" t="s">
        <v>43</v>
      </c>
      <c r="E83" s="2"/>
      <c r="F83" s="2"/>
      <c r="G83" s="34">
        <v>4411.9256426000002</v>
      </c>
      <c r="H83" s="42">
        <v>5230.689918</v>
      </c>
      <c r="I83" s="42">
        <v>5016.7582053100014</v>
      </c>
      <c r="J83" s="42">
        <f t="shared" ref="J83:J96" si="76">+G83+H83+I83</f>
        <v>14659.373765910001</v>
      </c>
      <c r="K83" s="34">
        <v>15304.96306575243</v>
      </c>
      <c r="L83" s="40">
        <f t="shared" ref="L83:L88" si="77">J83-K83</f>
        <v>-645.58929984242968</v>
      </c>
      <c r="M83" s="16">
        <f t="shared" si="61"/>
        <v>-4.2181696033429202E-2</v>
      </c>
      <c r="O83" s="42">
        <v>14844.606710870001</v>
      </c>
      <c r="P83" s="40">
        <f t="shared" ref="P83:P88" si="78">J83-O83</f>
        <v>-185.23294496000017</v>
      </c>
      <c r="Q83" s="16">
        <f t="shared" si="63"/>
        <v>-1.2478130850335218E-2</v>
      </c>
    </row>
    <row r="84" spans="1:17" x14ac:dyDescent="0.25">
      <c r="B84" s="2"/>
      <c r="C84" s="2"/>
      <c r="D84" s="2" t="s">
        <v>44</v>
      </c>
      <c r="E84" s="2"/>
      <c r="F84" s="2"/>
      <c r="G84" s="34">
        <v>276.24965892</v>
      </c>
      <c r="H84" s="42">
        <v>396.26053904999998</v>
      </c>
      <c r="I84" s="42">
        <v>355.09423543000003</v>
      </c>
      <c r="J84" s="42">
        <f t="shared" si="76"/>
        <v>1027.6044334000001</v>
      </c>
      <c r="K84" s="34">
        <v>966.68174169668441</v>
      </c>
      <c r="L84" s="40">
        <f t="shared" si="77"/>
        <v>60.92269170331565</v>
      </c>
      <c r="M84" s="16">
        <f t="shared" si="61"/>
        <v>6.3022491349000107E-2</v>
      </c>
      <c r="O84" s="42">
        <v>909.58743013000003</v>
      </c>
      <c r="P84" s="40">
        <f t="shared" si="78"/>
        <v>118.01700327000003</v>
      </c>
      <c r="Q84" s="16">
        <f t="shared" si="63"/>
        <v>0.12974783881207858</v>
      </c>
    </row>
    <row r="85" spans="1:17" x14ac:dyDescent="0.25">
      <c r="B85" s="2"/>
      <c r="C85" s="2"/>
      <c r="D85" s="2" t="s">
        <v>45</v>
      </c>
      <c r="E85" s="2"/>
      <c r="F85" s="2"/>
      <c r="G85" s="34">
        <v>1441.79</v>
      </c>
      <c r="H85" s="42">
        <v>3907.72</v>
      </c>
      <c r="I85" s="42">
        <v>2347.6060888000002</v>
      </c>
      <c r="J85" s="42">
        <f t="shared" si="76"/>
        <v>7697.1160888000004</v>
      </c>
      <c r="K85" s="34">
        <v>6228.6287432245772</v>
      </c>
      <c r="L85" s="40">
        <f t="shared" si="77"/>
        <v>1468.4873455754232</v>
      </c>
      <c r="M85" s="16">
        <f t="shared" si="61"/>
        <v>0.23576414747352295</v>
      </c>
      <c r="O85" s="42">
        <v>6022.2765221900008</v>
      </c>
      <c r="P85" s="40">
        <f t="shared" si="78"/>
        <v>1674.8395666099996</v>
      </c>
      <c r="Q85" s="16">
        <f t="shared" si="63"/>
        <v>0.27810738355151854</v>
      </c>
    </row>
    <row r="86" spans="1:17" x14ac:dyDescent="0.25">
      <c r="B86" s="2"/>
      <c r="C86" s="2"/>
      <c r="D86" s="2" t="s">
        <v>46</v>
      </c>
      <c r="E86" s="2"/>
      <c r="F86" s="2"/>
      <c r="G86" s="34">
        <v>8827.1443003099994</v>
      </c>
      <c r="H86" s="42">
        <v>10625.787915929999</v>
      </c>
      <c r="I86" s="42">
        <v>10197.295539000001</v>
      </c>
      <c r="J86" s="42">
        <f t="shared" si="76"/>
        <v>29650.227755239997</v>
      </c>
      <c r="K86" s="34">
        <v>28837.494548179013</v>
      </c>
      <c r="L86" s="40">
        <f t="shared" si="77"/>
        <v>812.73320706098457</v>
      </c>
      <c r="M86" s="16">
        <f t="shared" si="61"/>
        <v>2.8183211468081781E-2</v>
      </c>
      <c r="O86" s="42">
        <v>27797.561360040003</v>
      </c>
      <c r="P86" s="40">
        <f t="shared" si="78"/>
        <v>1852.6663951999944</v>
      </c>
      <c r="Q86" s="16">
        <f t="shared" si="63"/>
        <v>6.6648522552171394E-2</v>
      </c>
    </row>
    <row r="87" spans="1:17" x14ac:dyDescent="0.25">
      <c r="B87" s="2"/>
      <c r="C87" s="2"/>
      <c r="D87" s="2" t="s">
        <v>47</v>
      </c>
      <c r="E87" s="2"/>
      <c r="F87" s="2"/>
      <c r="G87" s="34">
        <v>5291.5410556400002</v>
      </c>
      <c r="H87" s="42">
        <v>6464.3753260599997</v>
      </c>
      <c r="I87" s="42">
        <v>4638.29757169</v>
      </c>
      <c r="J87" s="42">
        <f t="shared" si="76"/>
        <v>16394.213953390001</v>
      </c>
      <c r="K87" s="34">
        <v>16950.572646175464</v>
      </c>
      <c r="L87" s="40">
        <f t="shared" si="77"/>
        <v>-556.35869278546306</v>
      </c>
      <c r="M87" s="16">
        <f t="shared" si="61"/>
        <v>-3.2822412811580944E-2</v>
      </c>
      <c r="O87" s="42">
        <v>15604.775821539999</v>
      </c>
      <c r="P87" s="40">
        <f t="shared" si="78"/>
        <v>789.43813185000181</v>
      </c>
      <c r="Q87" s="16">
        <f t="shared" si="63"/>
        <v>5.058952085426973E-2</v>
      </c>
    </row>
    <row r="88" spans="1:17" x14ac:dyDescent="0.25">
      <c r="B88" s="2"/>
      <c r="C88" s="2"/>
      <c r="D88" s="2" t="s">
        <v>22</v>
      </c>
      <c r="E88" s="2"/>
      <c r="F88" s="2"/>
      <c r="G88" s="34">
        <v>428.46944265000002</v>
      </c>
      <c r="H88" s="42">
        <v>474.24452990999998</v>
      </c>
      <c r="I88" s="42">
        <v>451.13460153</v>
      </c>
      <c r="J88" s="42">
        <f t="shared" si="76"/>
        <v>1353.8485740900001</v>
      </c>
      <c r="K88" s="34">
        <v>1452.6617006538222</v>
      </c>
      <c r="L88" s="40">
        <f t="shared" si="77"/>
        <v>-98.813126563822152</v>
      </c>
      <c r="M88" s="16">
        <f t="shared" si="61"/>
        <v>-6.8022118652503738E-2</v>
      </c>
      <c r="O88" s="42">
        <v>1396.1010603</v>
      </c>
      <c r="P88" s="40">
        <f t="shared" si="78"/>
        <v>-42.252486209999915</v>
      </c>
      <c r="Q88" s="16">
        <f t="shared" si="63"/>
        <v>-3.0264632992199381E-2</v>
      </c>
    </row>
    <row r="89" spans="1:17" x14ac:dyDescent="0.25">
      <c r="B89" s="2"/>
      <c r="C89" s="2"/>
      <c r="D89" s="2"/>
      <c r="E89" s="2"/>
      <c r="F89" s="2"/>
      <c r="G89" s="27"/>
      <c r="H89" s="41"/>
      <c r="I89" s="41"/>
      <c r="J89" s="42"/>
      <c r="K89" s="27"/>
      <c r="L89" s="41"/>
      <c r="M89" s="16"/>
      <c r="O89" s="42"/>
      <c r="P89" s="41"/>
      <c r="Q89" s="16"/>
    </row>
    <row r="90" spans="1:17" s="10" customFormat="1" x14ac:dyDescent="0.25">
      <c r="A90" s="5"/>
      <c r="B90" s="5" t="s">
        <v>10</v>
      </c>
      <c r="C90" s="6"/>
      <c r="D90" s="6"/>
      <c r="E90" s="6"/>
      <c r="F90" s="6"/>
      <c r="G90" s="28">
        <v>2426.0072344700002</v>
      </c>
      <c r="H90" s="39">
        <v>5800.9510120599998</v>
      </c>
      <c r="I90" s="39">
        <v>7596.1362710900003</v>
      </c>
      <c r="J90" s="43">
        <f t="shared" si="76"/>
        <v>15823.09451762</v>
      </c>
      <c r="K90" s="28">
        <v>12452.312560914066</v>
      </c>
      <c r="L90" s="39">
        <f t="shared" ref="L90:L92" si="79">J90-K90</f>
        <v>3370.7819567059341</v>
      </c>
      <c r="M90" s="15">
        <f>L90/ABS(K90)</f>
        <v>0.27069525762518287</v>
      </c>
      <c r="N90" s="50"/>
      <c r="O90" s="43">
        <v>11986.743775049999</v>
      </c>
      <c r="P90" s="39">
        <f>J90-O90</f>
        <v>3836.3507425700009</v>
      </c>
      <c r="Q90" s="15">
        <f>P90/ABS(O90)</f>
        <v>0.32004944917194567</v>
      </c>
    </row>
    <row r="91" spans="1:17" s="10" customFormat="1" x14ac:dyDescent="0.25">
      <c r="A91" s="5"/>
      <c r="B91" s="6"/>
      <c r="C91" s="6"/>
      <c r="D91" s="6"/>
      <c r="E91" s="6"/>
      <c r="F91" s="6"/>
      <c r="G91" s="28"/>
      <c r="H91" s="39"/>
      <c r="I91" s="39"/>
      <c r="J91" s="43"/>
      <c r="K91" s="28"/>
      <c r="L91" s="39"/>
      <c r="M91" s="15"/>
      <c r="N91" s="50"/>
      <c r="O91" s="43"/>
      <c r="P91" s="39"/>
      <c r="Q91" s="15"/>
    </row>
    <row r="92" spans="1:17" s="10" customFormat="1" x14ac:dyDescent="0.25">
      <c r="A92" s="5"/>
      <c r="B92" s="5" t="s">
        <v>11</v>
      </c>
      <c r="C92" s="6"/>
      <c r="D92" s="6"/>
      <c r="E92" s="6"/>
      <c r="F92" s="6"/>
      <c r="G92" s="31">
        <v>0</v>
      </c>
      <c r="H92" s="43">
        <v>224.20730949</v>
      </c>
      <c r="I92" s="43">
        <v>0</v>
      </c>
      <c r="J92" s="43">
        <f t="shared" si="76"/>
        <v>224.20730949</v>
      </c>
      <c r="K92" s="31">
        <v>320.84999999999997</v>
      </c>
      <c r="L92" s="39">
        <f t="shared" si="79"/>
        <v>-96.642690509999966</v>
      </c>
      <c r="M92" s="15">
        <f>L92/ABS(K92)</f>
        <v>-0.30120832323515656</v>
      </c>
      <c r="N92" s="50"/>
      <c r="O92" s="43">
        <v>204.62346823000001</v>
      </c>
      <c r="P92" s="39">
        <f>J92-O92</f>
        <v>19.583841259999986</v>
      </c>
      <c r="Q92" s="15">
        <f>P92/ABS(O92)</f>
        <v>9.5706721371702289E-2</v>
      </c>
    </row>
    <row r="93" spans="1:17" s="10" customFormat="1" x14ac:dyDescent="0.25">
      <c r="A93" s="5"/>
      <c r="B93" s="6"/>
      <c r="C93" s="6"/>
      <c r="D93" s="6"/>
      <c r="E93" s="6"/>
      <c r="F93" s="6"/>
      <c r="G93" s="28"/>
      <c r="H93" s="39"/>
      <c r="I93" s="39"/>
      <c r="J93" s="43"/>
      <c r="K93" s="28"/>
      <c r="L93" s="39"/>
      <c r="M93" s="15"/>
      <c r="N93" s="50"/>
      <c r="O93" s="43"/>
      <c r="P93" s="39"/>
      <c r="Q93" s="15"/>
    </row>
    <row r="94" spans="1:17" s="10" customFormat="1" x14ac:dyDescent="0.25">
      <c r="A94" s="5"/>
      <c r="B94" s="5" t="s">
        <v>12</v>
      </c>
      <c r="C94" s="6"/>
      <c r="D94" s="6"/>
      <c r="E94" s="6"/>
      <c r="F94" s="6"/>
      <c r="G94" s="28">
        <v>0</v>
      </c>
      <c r="H94" s="39">
        <v>0</v>
      </c>
      <c r="I94" s="39">
        <v>0</v>
      </c>
      <c r="J94" s="43">
        <f t="shared" si="76"/>
        <v>0</v>
      </c>
      <c r="K94" s="28">
        <v>0</v>
      </c>
      <c r="L94" s="39">
        <f t="shared" ref="L94" si="80">J94-K94</f>
        <v>0</v>
      </c>
      <c r="M94" s="15">
        <v>0</v>
      </c>
      <c r="N94" s="50"/>
      <c r="O94" s="43">
        <v>0</v>
      </c>
      <c r="P94" s="39">
        <f>J94-O94</f>
        <v>0</v>
      </c>
      <c r="Q94" s="15">
        <v>0</v>
      </c>
    </row>
    <row r="95" spans="1:17" s="10" customFormat="1" x14ac:dyDescent="0.25">
      <c r="A95" s="5"/>
      <c r="B95" s="6"/>
      <c r="C95" s="6"/>
      <c r="D95" s="6"/>
      <c r="E95" s="6"/>
      <c r="F95" s="6"/>
      <c r="G95" s="28"/>
      <c r="H95" s="39"/>
      <c r="I95" s="39"/>
      <c r="J95" s="43"/>
      <c r="K95" s="28"/>
      <c r="L95" s="39"/>
      <c r="M95" s="15"/>
      <c r="N95" s="50"/>
      <c r="O95" s="43"/>
      <c r="P95" s="39"/>
      <c r="Q95" s="15"/>
    </row>
    <row r="96" spans="1:17" s="10" customFormat="1" x14ac:dyDescent="0.25">
      <c r="A96" s="5"/>
      <c r="B96" s="5" t="s">
        <v>13</v>
      </c>
      <c r="C96" s="6"/>
      <c r="D96" s="6"/>
      <c r="E96" s="6"/>
      <c r="F96" s="6"/>
      <c r="G96" s="28">
        <v>138.47427162620002</v>
      </c>
      <c r="H96" s="39">
        <v>637.14135426509995</v>
      </c>
      <c r="I96" s="39">
        <v>663.84783128970003</v>
      </c>
      <c r="J96" s="43">
        <f t="shared" si="76"/>
        <v>1439.463457181</v>
      </c>
      <c r="K96" s="28">
        <v>2130.6145416666668</v>
      </c>
      <c r="L96" s="39">
        <f t="shared" ref="L96" si="81">J96-K96</f>
        <v>-691.15108448566684</v>
      </c>
      <c r="M96" s="15">
        <f>L96/ABS(K96)</f>
        <v>-0.32439048498421302</v>
      </c>
      <c r="N96" s="50"/>
      <c r="O96" s="43">
        <v>629.37082076299998</v>
      </c>
      <c r="P96" s="39">
        <f>J96-O96</f>
        <v>810.09263641799998</v>
      </c>
      <c r="Q96" s="15">
        <f>P96/ABS(O96)</f>
        <v>1.2871467975523667</v>
      </c>
    </row>
    <row r="97" spans="1:17" s="10" customFormat="1" x14ac:dyDescent="0.25">
      <c r="A97" s="5"/>
      <c r="G97" s="32"/>
      <c r="H97" s="47"/>
      <c r="I97" s="47"/>
      <c r="J97" s="47"/>
      <c r="K97" s="32"/>
      <c r="L97" s="47"/>
      <c r="M97" s="17"/>
      <c r="N97" s="50"/>
      <c r="O97" s="47"/>
      <c r="P97" s="47"/>
      <c r="Q97" s="17"/>
    </row>
    <row r="98" spans="1:17" s="5" customFormat="1" x14ac:dyDescent="0.25">
      <c r="B98" s="5" t="s">
        <v>56</v>
      </c>
      <c r="H98" s="32"/>
      <c r="I98" s="32"/>
      <c r="J98" s="47"/>
      <c r="K98" s="47"/>
      <c r="L98" s="32"/>
      <c r="M98" s="47"/>
      <c r="N98" s="18"/>
      <c r="O98" s="47"/>
      <c r="P98" s="32"/>
      <c r="Q98" s="47"/>
    </row>
    <row r="99" spans="1:17" s="7" customFormat="1" x14ac:dyDescent="0.25">
      <c r="B99" s="11" t="s">
        <v>71</v>
      </c>
      <c r="H99" s="23"/>
      <c r="I99" s="23"/>
      <c r="J99" s="36"/>
      <c r="K99" s="36"/>
      <c r="L99" s="23"/>
      <c r="M99" s="36"/>
      <c r="N99" s="19"/>
      <c r="O99" s="36"/>
      <c r="P99" s="23"/>
      <c r="Q99" s="36"/>
    </row>
  </sheetData>
  <pageMargins left="0.7" right="0.7" top="0.75" bottom="0.75" header="0.3" footer="0.3"/>
  <pageSetup scale="59" orientation="landscape" horizontalDpi="300" verticalDpi="300" r:id="rId1"/>
  <rowBreaks count="1" manualBreakCount="1">
    <brk id="46" max="16" man="1"/>
  </rowBreaks>
  <ignoredErrors>
    <ignoredError sqref="K59 K67 J20 J23 L23 L20 K10 P20:P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2022-07-01T21:50:50Z</cp:lastPrinted>
  <dcterms:created xsi:type="dcterms:W3CDTF">2012-05-30T22:15:58Z</dcterms:created>
  <dcterms:modified xsi:type="dcterms:W3CDTF">2023-08-31T20:48:20Z</dcterms:modified>
</cp:coreProperties>
</file>