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39BA8A20-7150-4FC1-8791-F2ECC23B5B84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" l="1"/>
  <c r="J94" i="2" l="1"/>
  <c r="J92" i="2"/>
  <c r="J90" i="2"/>
  <c r="J88" i="2"/>
  <c r="J86" i="2"/>
  <c r="J85" i="2"/>
  <c r="J84" i="2"/>
  <c r="J83" i="2"/>
  <c r="J82" i="2"/>
  <c r="J81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3" i="2"/>
  <c r="J62" i="2"/>
  <c r="J61" i="2"/>
  <c r="J60" i="2"/>
  <c r="J59" i="2"/>
  <c r="J58" i="2"/>
  <c r="J40" i="2"/>
  <c r="J39" i="2"/>
  <c r="J36" i="2"/>
  <c r="J35" i="2"/>
  <c r="J33" i="2"/>
  <c r="J32" i="2"/>
  <c r="J27" i="2"/>
  <c r="J18" i="2"/>
  <c r="J21" i="2"/>
  <c r="J20" i="2"/>
  <c r="J23" i="2"/>
  <c r="J24" i="2"/>
  <c r="O7" i="2"/>
  <c r="K7" i="2"/>
  <c r="I44" i="2" l="1"/>
  <c r="I16" i="2"/>
  <c r="I29" i="2" s="1"/>
  <c r="I17" i="2"/>
  <c r="I19" i="2"/>
  <c r="I22" i="2"/>
  <c r="I26" i="2"/>
  <c r="I31" i="2"/>
  <c r="I38" i="2"/>
  <c r="I42" i="2" s="1"/>
  <c r="I9" i="2"/>
  <c r="I10" i="2"/>
  <c r="I11" i="2"/>
  <c r="I12" i="2"/>
  <c r="I13" i="2"/>
  <c r="I14" i="2"/>
  <c r="I53" i="2"/>
  <c r="I55" i="2"/>
  <c r="I57" i="2"/>
  <c r="I80" i="2"/>
  <c r="I65" i="2"/>
  <c r="O50" i="2" l="1"/>
  <c r="P94" i="2" l="1"/>
  <c r="P92" i="2"/>
  <c r="P13" i="2" s="1"/>
  <c r="P90" i="2"/>
  <c r="Q90" i="2" s="1"/>
  <c r="P88" i="2"/>
  <c r="P11" i="2" s="1"/>
  <c r="P86" i="2"/>
  <c r="P85" i="2"/>
  <c r="P84" i="2"/>
  <c r="P83" i="2"/>
  <c r="P82" i="2"/>
  <c r="P81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3" i="2"/>
  <c r="P62" i="2"/>
  <c r="P61" i="2"/>
  <c r="P60" i="2"/>
  <c r="P59" i="2"/>
  <c r="P58" i="2"/>
  <c r="P40" i="2"/>
  <c r="P39" i="2"/>
  <c r="P38" i="2" s="1"/>
  <c r="P36" i="2"/>
  <c r="P35" i="2"/>
  <c r="P33" i="2"/>
  <c r="P32" i="2"/>
  <c r="P18" i="2"/>
  <c r="P21" i="2"/>
  <c r="P20" i="2"/>
  <c r="P19" i="2" s="1"/>
  <c r="P24" i="2"/>
  <c r="P23" i="2"/>
  <c r="P22" i="2" s="1"/>
  <c r="P27" i="2"/>
  <c r="P26" i="2" s="1"/>
  <c r="L94" i="2"/>
  <c r="M94" i="2" s="1"/>
  <c r="L92" i="2"/>
  <c r="L13" i="2" s="1"/>
  <c r="L90" i="2"/>
  <c r="L12" i="2" s="1"/>
  <c r="L88" i="2"/>
  <c r="L11" i="2" s="1"/>
  <c r="M11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78" i="2"/>
  <c r="M78" i="2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L63" i="2"/>
  <c r="M63" i="2" s="1"/>
  <c r="L62" i="2"/>
  <c r="M62" i="2" s="1"/>
  <c r="L61" i="2"/>
  <c r="M61" i="2" s="1"/>
  <c r="L60" i="2"/>
  <c r="M60" i="2" s="1"/>
  <c r="L59" i="2"/>
  <c r="M59" i="2" s="1"/>
  <c r="L58" i="2"/>
  <c r="L57" i="2" s="1"/>
  <c r="M57" i="2" s="1"/>
  <c r="L18" i="2"/>
  <c r="M18" i="2" s="1"/>
  <c r="L21" i="2"/>
  <c r="M21" i="2" s="1"/>
  <c r="L20" i="2"/>
  <c r="L24" i="2"/>
  <c r="M24" i="2" s="1"/>
  <c r="L23" i="2"/>
  <c r="L22" i="2" s="1"/>
  <c r="L27" i="2"/>
  <c r="M27" i="2" s="1"/>
  <c r="L33" i="2"/>
  <c r="M33" i="2" s="1"/>
  <c r="L32" i="2"/>
  <c r="M32" i="2" s="1"/>
  <c r="L36" i="2"/>
  <c r="L35" i="2"/>
  <c r="M35" i="2" s="1"/>
  <c r="L39" i="2"/>
  <c r="M39" i="2" s="1"/>
  <c r="L40" i="2"/>
  <c r="M40" i="2" s="1"/>
  <c r="K80" i="2"/>
  <c r="K65" i="2"/>
  <c r="K57" i="2"/>
  <c r="K51" i="2"/>
  <c r="K38" i="2"/>
  <c r="K31" i="2"/>
  <c r="K26" i="2"/>
  <c r="K22" i="2"/>
  <c r="K19" i="2"/>
  <c r="K14" i="2"/>
  <c r="K13" i="2"/>
  <c r="K12" i="2"/>
  <c r="K11" i="2"/>
  <c r="H11" i="2"/>
  <c r="H12" i="2"/>
  <c r="H13" i="2"/>
  <c r="H14" i="2"/>
  <c r="H19" i="2"/>
  <c r="H22" i="2"/>
  <c r="H26" i="2"/>
  <c r="H31" i="2"/>
  <c r="H38" i="2"/>
  <c r="H65" i="2"/>
  <c r="H57" i="2"/>
  <c r="H80" i="2"/>
  <c r="P31" i="2" l="1"/>
  <c r="K55" i="2"/>
  <c r="M90" i="2"/>
  <c r="P57" i="2"/>
  <c r="H55" i="2"/>
  <c r="L26" i="2"/>
  <c r="M26" i="2" s="1"/>
  <c r="P65" i="2"/>
  <c r="P80" i="2"/>
  <c r="M12" i="2"/>
  <c r="P12" i="2"/>
  <c r="H17" i="2"/>
  <c r="H16" i="2" s="1"/>
  <c r="M22" i="2"/>
  <c r="L31" i="2"/>
  <c r="M31" i="2" s="1"/>
  <c r="L14" i="2"/>
  <c r="M14" i="2" s="1"/>
  <c r="L65" i="2"/>
  <c r="M65" i="2" s="1"/>
  <c r="L19" i="2"/>
  <c r="M19" i="2" s="1"/>
  <c r="P17" i="2"/>
  <c r="P16" i="2" s="1"/>
  <c r="M20" i="2"/>
  <c r="M23" i="2"/>
  <c r="L38" i="2"/>
  <c r="M38" i="2" s="1"/>
  <c r="L80" i="2"/>
  <c r="M80" i="2" s="1"/>
  <c r="P14" i="2"/>
  <c r="M88" i="2"/>
  <c r="K17" i="2"/>
  <c r="K16" i="2" s="1"/>
  <c r="K53" i="2"/>
  <c r="K10" i="2"/>
  <c r="K9" i="2" s="1"/>
  <c r="H53" i="2"/>
  <c r="H10" i="2"/>
  <c r="H9" i="2" s="1"/>
  <c r="P55" i="2" l="1"/>
  <c r="P10" i="2"/>
  <c r="P9" i="2" s="1"/>
  <c r="P29" i="2" s="1"/>
  <c r="P53" i="2"/>
  <c r="H29" i="2"/>
  <c r="L17" i="2"/>
  <c r="K29" i="2"/>
  <c r="H44" i="2"/>
  <c r="H42" i="2"/>
  <c r="M17" i="2" l="1"/>
  <c r="L16" i="2"/>
  <c r="M16" i="2" s="1"/>
  <c r="P44" i="2"/>
  <c r="P42" i="2"/>
  <c r="K44" i="2"/>
  <c r="K42" i="2"/>
  <c r="Q94" i="2" l="1"/>
  <c r="Q88" i="2"/>
  <c r="Q35" i="2"/>
  <c r="Q86" i="2"/>
  <c r="Q84" i="2"/>
  <c r="Q83" i="2"/>
  <c r="Q82" i="2"/>
  <c r="Q81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3" i="2"/>
  <c r="Q62" i="2"/>
  <c r="Q61" i="2"/>
  <c r="Q60" i="2"/>
  <c r="Q59" i="2"/>
  <c r="Q40" i="2"/>
  <c r="Q39" i="2"/>
  <c r="Q33" i="2"/>
  <c r="Q32" i="2"/>
  <c r="Q27" i="2"/>
  <c r="Q24" i="2"/>
  <c r="Q23" i="2"/>
  <c r="Q21" i="2"/>
  <c r="Q20" i="2"/>
  <c r="Q18" i="2"/>
  <c r="Q85" i="2"/>
  <c r="O80" i="2"/>
  <c r="O65" i="2"/>
  <c r="O57" i="2"/>
  <c r="Q51" i="2"/>
  <c r="P51" i="2"/>
  <c r="O51" i="2"/>
  <c r="O38" i="2"/>
  <c r="O31" i="2"/>
  <c r="O26" i="2"/>
  <c r="O22" i="2"/>
  <c r="O19" i="2"/>
  <c r="O14" i="2"/>
  <c r="O13" i="2"/>
  <c r="O12" i="2"/>
  <c r="O11" i="2"/>
  <c r="O17" i="2" l="1"/>
  <c r="O16" i="2" s="1"/>
  <c r="O55" i="2"/>
  <c r="O53" i="2" l="1"/>
  <c r="O10" i="2"/>
  <c r="O9" i="2" l="1"/>
  <c r="Q9" i="2" s="1"/>
  <c r="O29" i="2" l="1"/>
  <c r="O42" i="2" l="1"/>
  <c r="O44" i="2"/>
  <c r="J51" i="2" l="1"/>
  <c r="J80" i="2" l="1"/>
  <c r="J65" i="2"/>
  <c r="J57" i="2"/>
  <c r="J38" i="2"/>
  <c r="J31" i="2"/>
  <c r="J26" i="2"/>
  <c r="J22" i="2"/>
  <c r="J19" i="2"/>
  <c r="J11" i="2"/>
  <c r="J12" i="2"/>
  <c r="J13" i="2"/>
  <c r="J14" i="2"/>
  <c r="G80" i="2"/>
  <c r="Q80" i="2" s="1"/>
  <c r="G65" i="2"/>
  <c r="Q65" i="2" s="1"/>
  <c r="G57" i="2"/>
  <c r="Q57" i="2" s="1"/>
  <c r="G38" i="2"/>
  <c r="Q38" i="2" s="1"/>
  <c r="G31" i="2"/>
  <c r="Q31" i="2" s="1"/>
  <c r="G26" i="2"/>
  <c r="Q26" i="2" s="1"/>
  <c r="G22" i="2"/>
  <c r="Q22" i="2" s="1"/>
  <c r="G19" i="2"/>
  <c r="Q19" i="2" s="1"/>
  <c r="G11" i="2"/>
  <c r="Q11" i="2" s="1"/>
  <c r="G12" i="2"/>
  <c r="G13" i="2"/>
  <c r="G14" i="2"/>
  <c r="Q14" i="2" s="1"/>
  <c r="G17" i="2" l="1"/>
  <c r="J17" i="2"/>
  <c r="J16" i="2" s="1"/>
  <c r="G55" i="2"/>
  <c r="J55" i="2"/>
  <c r="J53" i="2" l="1"/>
  <c r="L53" i="2" s="1"/>
  <c r="M53" i="2" s="1"/>
  <c r="L55" i="2"/>
  <c r="G10" i="2"/>
  <c r="Q55" i="2"/>
  <c r="G16" i="2"/>
  <c r="Q16" i="2" s="1"/>
  <c r="Q17" i="2"/>
  <c r="G53" i="2"/>
  <c r="Q53" i="2" s="1"/>
  <c r="J10" i="2"/>
  <c r="J9" i="2" s="1"/>
  <c r="J29" i="2" s="1"/>
  <c r="J44" i="2" s="1"/>
  <c r="L10" i="2" l="1"/>
  <c r="M55" i="2"/>
  <c r="G9" i="2"/>
  <c r="Q10" i="2"/>
  <c r="J42" i="2"/>
  <c r="M51" i="2"/>
  <c r="L51" i="2"/>
  <c r="B47" i="2"/>
  <c r="L9" i="2" l="1"/>
  <c r="M10" i="2"/>
  <c r="G29" i="2"/>
  <c r="M9" i="2" l="1"/>
  <c r="L29" i="2"/>
  <c r="G42" i="2"/>
  <c r="Q42" i="2" s="1"/>
  <c r="Q29" i="2"/>
  <c r="G44" i="2"/>
  <c r="Q44" i="2" s="1"/>
  <c r="L44" i="2" l="1"/>
  <c r="M44" i="2" s="1"/>
  <c r="M29" i="2"/>
  <c r="L42" i="2"/>
  <c r="M42" i="2" s="1"/>
</calcChain>
</file>

<file path=xl/sharedStrings.xml><?xml version="1.0" encoding="utf-8"?>
<sst xmlns="http://schemas.openxmlformats.org/spreadsheetml/2006/main" count="96" uniqueCount="73">
  <si>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</si>
  <si>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</si>
  <si>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</si>
  <si>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</si>
  <si>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</si>
  <si>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</si>
  <si>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</si>
  <si>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</si>
  <si>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</si>
  <si>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</si>
  <si>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</si>
  <si>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</si>
  <si>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</si>
  <si>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</si>
  <si>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</si>
  <si>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</si>
  <si>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</si>
  <si>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</si>
  <si>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</si>
  <si>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</si>
  <si>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</si>
  <si>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</si>
  <si>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</si>
  <si>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</si>
  <si>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</si>
  <si>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</si>
  <si>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</si>
  <si>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</si>
  <si>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</si>
  <si>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</si>
  <si>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</si>
  <si>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</si>
  <si>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</si>
  <si>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</si>
  <si>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</si>
  <si>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</si>
  <si>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</si>
  <si>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</si>
  <si>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</si>
  <si>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</si>
  <si>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</si>
  <si>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</si>
  <si>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</si>
  <si>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</si>
  <si>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</si>
  <si>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</si>
  <si>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</si>
  <si>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</si>
  <si>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</si>
  <si>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</si>
  <si>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</si>
  <si>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</si>
  <si>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</si>
  <si>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</si>
  <si>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</si>
  <si>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</si>
  <si>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</si>
  <si>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</si>
  <si>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</si>
  <si>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</si>
  <si>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</si>
  <si>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</si>
  <si>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</si>
  <si>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</si>
  <si>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</si>
  <si>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</si>
  <si>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</si>
  <si>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</si>
  <si>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</si>
  <si>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</si>
  <si>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</si>
  <si>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Apr-June</t>
  </si>
  <si>
    <t>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</si>
</sst>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7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2" zoomScaleNormal="80" workbookViewId="0">
      <pane xSplit="5" ySplit="7" topLeftCell="F29" activePane="bottomRight" state="frozen"/>
      <selection pane="topRight" activeCell="F1" sqref="F1"/>
      <selection pane="bottomLeft" activeCell="A8" sqref="A8"/>
      <selection pane="bottomRight" activeCell="K48" sqref="K48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9" width="11.6328125" style="20" customWidth="1"/>
    <col min="10" max="11" width="11.6328125" style="20" bestFit="1" customWidth="1"/>
    <col min="12" max="12" width="11.453125" style="20" customWidth="1"/>
    <col min="13" max="13" width="9.36328125" style="10" customWidth="1"/>
    <col min="14" max="14" width="2.1796875" style="10" customWidth="1"/>
    <col min="15" max="15" width="11.6328125" style="20" bestFit="1" customWidth="1"/>
    <col min="16" max="16" width="12.26953125" style="20" customWidth="1"/>
    <col min="17" max="17" width="13.81640625" style="10" customWidth="1"/>
    <col min="18" max="16384" width="8.90625" style="4"/>
  </cols>
  <sheetData>
    <row r="1" spans="2:18" x14ac:dyDescent="0.3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O1" s="19"/>
      <c r="P1" s="19"/>
    </row>
    <row r="2" spans="2:18" x14ac:dyDescent="0.3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O2" s="19"/>
      <c r="P2" s="19"/>
    </row>
    <row r="3" spans="2:18" x14ac:dyDescent="0.3">
      <c r="B3" s="32" t="s">
        <v>51</v>
      </c>
      <c r="C3" s="2"/>
      <c r="D3" s="2"/>
      <c r="E3" s="2"/>
      <c r="G3" s="19"/>
      <c r="H3" s="19"/>
      <c r="I3" s="19"/>
      <c r="J3" s="19"/>
      <c r="K3" s="19"/>
      <c r="L3" s="19"/>
      <c r="O3" s="19"/>
      <c r="P3" s="19"/>
    </row>
    <row r="4" spans="2:18" x14ac:dyDescent="0.3">
      <c r="B4" s="2" t="s">
        <v>14</v>
      </c>
      <c r="C4" s="2"/>
      <c r="D4" s="2"/>
      <c r="E4" s="2"/>
      <c r="F4" s="2"/>
    </row>
    <row r="5" spans="2:18" x14ac:dyDescent="0.3">
      <c r="B5" s="2"/>
      <c r="D5" s="2"/>
      <c r="E5" s="2"/>
      <c r="F5" s="2"/>
      <c r="G5" s="19"/>
      <c r="H5" s="19"/>
      <c r="I5" s="19"/>
      <c r="J5" s="19"/>
      <c r="K5" s="19"/>
      <c r="L5" s="19"/>
      <c r="O5" s="19"/>
      <c r="P5" s="19"/>
    </row>
    <row r="6" spans="2:18" ht="18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48</v>
      </c>
      <c r="L6" s="21"/>
      <c r="M6" s="11"/>
      <c r="N6" s="11"/>
      <c r="O6" s="21" t="s">
        <v>52</v>
      </c>
      <c r="P6" s="21"/>
      <c r="Q6" s="11"/>
    </row>
    <row r="7" spans="2:18" ht="18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70</v>
      </c>
      <c r="J7" s="45" t="s">
        <v>71</v>
      </c>
      <c r="K7" s="45" t="str">
        <f>J7</f>
        <v>Apr-June</v>
      </c>
      <c r="L7" s="30" t="s">
        <v>36</v>
      </c>
      <c r="M7" s="12" t="s">
        <v>39</v>
      </c>
      <c r="N7" s="12"/>
      <c r="O7" s="45" t="str">
        <f>J7</f>
        <v>Apr-June</v>
      </c>
      <c r="P7" s="30" t="s">
        <v>36</v>
      </c>
      <c r="Q7" s="12" t="s">
        <v>39</v>
      </c>
    </row>
    <row r="9" spans="2:18" x14ac:dyDescent="0.3">
      <c r="B9" s="5" t="s">
        <v>1</v>
      </c>
      <c r="C9" s="2"/>
      <c r="D9" s="2"/>
      <c r="E9" s="2"/>
      <c r="F9" s="2"/>
      <c r="G9" s="25">
        <f t="shared" ref="G9:H9" si="0">SUM(G10:G14)</f>
        <v>68530.851489447916</v>
      </c>
      <c r="H9" s="25">
        <f t="shared" si="0"/>
        <v>74559.555501974304</v>
      </c>
      <c r="I9" s="25">
        <f t="shared" ref="I9" si="1">SUM(I10:I14)</f>
        <v>81786.802381740315</v>
      </c>
      <c r="J9" s="25">
        <f t="shared" ref="J9:L9" si="2">SUM(J10:J14)</f>
        <v>224877.20937316254</v>
      </c>
      <c r="K9" s="25">
        <f t="shared" si="2"/>
        <v>219666.14102597808</v>
      </c>
      <c r="L9" s="25">
        <f t="shared" si="2"/>
        <v>5211.0683471844404</v>
      </c>
      <c r="M9" s="13">
        <f t="shared" ref="M9:M14" si="3">L9/ABS(K9)</f>
        <v>2.3722674431505449E-2</v>
      </c>
      <c r="N9" s="13"/>
      <c r="O9" s="25">
        <f t="shared" ref="O9:P9" si="4">SUM(O10:O14)</f>
        <v>206458.88748879102</v>
      </c>
      <c r="P9" s="25">
        <f t="shared" si="4"/>
        <v>18418.321884371522</v>
      </c>
      <c r="Q9" s="13">
        <f>P9/ABS(O9)</f>
        <v>8.9210603178182302E-2</v>
      </c>
    </row>
    <row r="10" spans="2:18" x14ac:dyDescent="0.3">
      <c r="B10" s="2"/>
      <c r="C10" s="2" t="s">
        <v>9</v>
      </c>
      <c r="D10" s="2"/>
      <c r="E10" s="2"/>
      <c r="F10" s="2"/>
      <c r="G10" s="23">
        <f t="shared" ref="G10:L10" si="5">G55</f>
        <v>65422.986912260007</v>
      </c>
      <c r="H10" s="23">
        <f t="shared" si="5"/>
        <v>68814.061651830008</v>
      </c>
      <c r="I10" s="23">
        <f t="shared" si="5"/>
        <v>74683.092157039995</v>
      </c>
      <c r="J10" s="23">
        <f t="shared" si="5"/>
        <v>208920.14072113001</v>
      </c>
      <c r="K10" s="23">
        <f t="shared" si="5"/>
        <v>203243.31101749075</v>
      </c>
      <c r="L10" s="23">
        <f t="shared" si="5"/>
        <v>5676.8297036392614</v>
      </c>
      <c r="M10" s="14">
        <f t="shared" si="3"/>
        <v>2.7931200663970309E-2</v>
      </c>
      <c r="N10" s="14"/>
      <c r="O10" s="23">
        <f>O55</f>
        <v>188972.12220450002</v>
      </c>
      <c r="P10" s="23">
        <f>P55</f>
        <v>19948.01851663</v>
      </c>
      <c r="Q10" s="14">
        <f t="shared" ref="Q10:Q12" si="6">P10/ABS(O10)</f>
        <v>0.10556064187628081</v>
      </c>
    </row>
    <row r="11" spans="2:18" x14ac:dyDescent="0.3">
      <c r="B11" s="2"/>
      <c r="C11" s="2" t="s">
        <v>15</v>
      </c>
      <c r="D11" s="2"/>
      <c r="E11" s="2"/>
      <c r="F11" s="2"/>
      <c r="G11" s="23">
        <f t="shared" ref="G11:L11" si="7">G88</f>
        <v>2403.8771321200002</v>
      </c>
      <c r="H11" s="23">
        <f t="shared" si="7"/>
        <v>5614.4300006000003</v>
      </c>
      <c r="I11" s="23">
        <f t="shared" si="7"/>
        <v>6446.6167969493208</v>
      </c>
      <c r="J11" s="23">
        <f t="shared" si="7"/>
        <v>14464.923929669321</v>
      </c>
      <c r="K11" s="23">
        <f t="shared" si="7"/>
        <v>15435.690721190598</v>
      </c>
      <c r="L11" s="23">
        <f t="shared" si="7"/>
        <v>-970.7667915212769</v>
      </c>
      <c r="M11" s="14">
        <f t="shared" si="3"/>
        <v>-6.2891049649535791E-2</v>
      </c>
      <c r="N11" s="14"/>
      <c r="O11" s="23">
        <f>O88</f>
        <v>15823.09451762</v>
      </c>
      <c r="P11" s="23">
        <f>P88</f>
        <v>-1358.170587950679</v>
      </c>
      <c r="Q11" s="14">
        <f t="shared" si="6"/>
        <v>-8.5834701071795499E-2</v>
      </c>
    </row>
    <row r="12" spans="2:18" x14ac:dyDescent="0.3">
      <c r="B12" s="2"/>
      <c r="C12" s="2" t="s">
        <v>11</v>
      </c>
      <c r="D12" s="2"/>
      <c r="E12" s="2"/>
      <c r="F12" s="2"/>
      <c r="G12" s="23">
        <f t="shared" ref="G12:L12" si="8">G90</f>
        <v>0</v>
      </c>
      <c r="H12" s="23">
        <f t="shared" si="8"/>
        <v>0</v>
      </c>
      <c r="I12" s="23">
        <f t="shared" si="8"/>
        <v>0</v>
      </c>
      <c r="J12" s="23">
        <f t="shared" si="8"/>
        <v>0</v>
      </c>
      <c r="K12" s="23">
        <f t="shared" si="8"/>
        <v>101.28711363899885</v>
      </c>
      <c r="L12" s="23">
        <f t="shared" si="8"/>
        <v>-101.28711363899885</v>
      </c>
      <c r="M12" s="14">
        <f t="shared" si="3"/>
        <v>-1</v>
      </c>
      <c r="N12" s="14"/>
      <c r="O12" s="23">
        <f>O90</f>
        <v>224.20730949</v>
      </c>
      <c r="P12" s="23">
        <f>P90</f>
        <v>-224.20730949</v>
      </c>
      <c r="Q12" s="14">
        <f t="shared" si="6"/>
        <v>-1</v>
      </c>
    </row>
    <row r="13" spans="2:18" x14ac:dyDescent="0.3">
      <c r="B13" s="2"/>
      <c r="C13" s="2" t="s">
        <v>16</v>
      </c>
      <c r="D13" s="2"/>
      <c r="E13" s="2"/>
      <c r="F13" s="2"/>
      <c r="G13" s="23">
        <f t="shared" ref="G13:L13" si="9">G92</f>
        <v>0</v>
      </c>
      <c r="H13" s="23">
        <f t="shared" si="9"/>
        <v>0</v>
      </c>
      <c r="I13" s="23">
        <f t="shared" si="9"/>
        <v>0</v>
      </c>
      <c r="J13" s="23">
        <f t="shared" si="9"/>
        <v>0</v>
      </c>
      <c r="K13" s="23">
        <f t="shared" si="9"/>
        <v>0</v>
      </c>
      <c r="L13" s="23">
        <f t="shared" si="9"/>
        <v>0</v>
      </c>
      <c r="M13" s="14">
        <v>0</v>
      </c>
      <c r="N13" s="14"/>
      <c r="O13" s="23">
        <f>O92</f>
        <v>0</v>
      </c>
      <c r="P13" s="23">
        <f>P92</f>
        <v>0</v>
      </c>
      <c r="Q13" s="14">
        <v>0</v>
      </c>
      <c r="R13" s="9"/>
    </row>
    <row r="14" spans="2:18" x14ac:dyDescent="0.3">
      <c r="B14" s="2"/>
      <c r="C14" s="2" t="s">
        <v>13</v>
      </c>
      <c r="D14" s="2"/>
      <c r="E14" s="2"/>
      <c r="F14" s="2"/>
      <c r="G14" s="23">
        <f t="shared" ref="G14:L14" si="10">G94</f>
        <v>703.98744506790001</v>
      </c>
      <c r="H14" s="23">
        <f t="shared" si="10"/>
        <v>131.06384954430001</v>
      </c>
      <c r="I14" s="23">
        <f t="shared" si="10"/>
        <v>657.09342775100015</v>
      </c>
      <c r="J14" s="23">
        <f t="shared" si="10"/>
        <v>1492.1447223632003</v>
      </c>
      <c r="K14" s="23">
        <f t="shared" si="10"/>
        <v>885.85217365774622</v>
      </c>
      <c r="L14" s="23">
        <f t="shared" si="10"/>
        <v>606.29254870545412</v>
      </c>
      <c r="M14" s="14">
        <f t="shared" si="3"/>
        <v>0.68441729527177131</v>
      </c>
      <c r="N14" s="14"/>
      <c r="O14" s="23">
        <f>O94</f>
        <v>1439.463457181</v>
      </c>
      <c r="P14" s="23">
        <f>P94</f>
        <v>52.681265182200377</v>
      </c>
      <c r="Q14" s="14">
        <f t="shared" ref="Q14" si="11">P14/ABS(O14)</f>
        <v>3.6597848260330079E-2</v>
      </c>
    </row>
    <row r="15" spans="2:18" x14ac:dyDescent="0.3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14"/>
      <c r="N15" s="14"/>
      <c r="O15" s="24"/>
      <c r="P15" s="24"/>
      <c r="Q15" s="14"/>
    </row>
    <row r="16" spans="2:18" s="5" customFormat="1" x14ac:dyDescent="0.3">
      <c r="B16" s="5" t="s">
        <v>2</v>
      </c>
      <c r="C16" s="6"/>
      <c r="D16" s="6"/>
      <c r="E16" s="6"/>
      <c r="F16" s="6"/>
      <c r="G16" s="25">
        <f t="shared" ref="G16:J16" si="12">G17+G26</f>
        <v>86253.564988159997</v>
      </c>
      <c r="H16" s="25">
        <f t="shared" si="12"/>
        <v>84678.793416230023</v>
      </c>
      <c r="I16" s="25">
        <f t="shared" si="12"/>
        <v>80333.305413670008</v>
      </c>
      <c r="J16" s="25">
        <f t="shared" si="12"/>
        <v>251265.66381805998</v>
      </c>
      <c r="K16" s="25">
        <f t="shared" ref="K16" si="13">K17+K26</f>
        <v>254900.89604907879</v>
      </c>
      <c r="L16" s="25">
        <f>L17+L26</f>
        <v>-3635.2322310187574</v>
      </c>
      <c r="M16" s="13">
        <f>L16/ABS(K16)</f>
        <v>-1.4261355245761189E-2</v>
      </c>
      <c r="N16" s="13"/>
      <c r="O16" s="25">
        <f t="shared" ref="O16" si="14">O17+O26</f>
        <v>221223.85812497005</v>
      </c>
      <c r="P16" s="25">
        <f>P17+P26</f>
        <v>30041.805693089991</v>
      </c>
      <c r="Q16" s="13">
        <f>P16/ABS(O16)</f>
        <v>0.13579821791246077</v>
      </c>
    </row>
    <row r="17" spans="2:17" x14ac:dyDescent="0.3">
      <c r="B17" s="2"/>
      <c r="C17" s="2" t="s">
        <v>17</v>
      </c>
      <c r="D17" s="2"/>
      <c r="E17" s="2"/>
      <c r="F17" s="2"/>
      <c r="G17" s="23">
        <f t="shared" ref="G17:L17" si="15">G18+G19+G22</f>
        <v>82479.658468840003</v>
      </c>
      <c r="H17" s="23">
        <f t="shared" si="15"/>
        <v>77107.889690900018</v>
      </c>
      <c r="I17" s="23">
        <f t="shared" si="15"/>
        <v>76447.567422150008</v>
      </c>
      <c r="J17" s="23">
        <f t="shared" si="15"/>
        <v>236035.11558188999</v>
      </c>
      <c r="K17" s="23">
        <f t="shared" si="15"/>
        <v>239351.1150490788</v>
      </c>
      <c r="L17" s="23">
        <f t="shared" si="15"/>
        <v>-3315.9994671887544</v>
      </c>
      <c r="M17" s="14">
        <f>L17/ABS(K17)</f>
        <v>-1.385412165934055E-2</v>
      </c>
      <c r="N17" s="14"/>
      <c r="O17" s="23">
        <f>O18+O19+O22</f>
        <v>208586.55892662005</v>
      </c>
      <c r="P17" s="23">
        <f>P18+P19+P22</f>
        <v>27448.556655269989</v>
      </c>
      <c r="Q17" s="14">
        <f t="shared" ref="Q17:Q24" si="16">P17/ABS(O17)</f>
        <v>0.1315931227616938</v>
      </c>
    </row>
    <row r="18" spans="2:17" x14ac:dyDescent="0.3">
      <c r="B18" s="2"/>
      <c r="C18" s="2"/>
      <c r="D18" s="2" t="s">
        <v>23</v>
      </c>
      <c r="E18" s="2"/>
      <c r="F18" s="2"/>
      <c r="G18" s="23">
        <v>30795.799570329989</v>
      </c>
      <c r="H18" s="23">
        <v>25925.558262020022</v>
      </c>
      <c r="I18" s="23">
        <v>29092.201960750011</v>
      </c>
      <c r="J18" s="46">
        <f>SUM(G18:I18)</f>
        <v>85813.559793100023</v>
      </c>
      <c r="K18" s="23">
        <v>87848.206999999995</v>
      </c>
      <c r="L18" s="23">
        <f>J18-K18</f>
        <v>-2034.6472068999719</v>
      </c>
      <c r="M18" s="14">
        <f t="shared" ref="M18:M31" si="17">L18/ABS(K18)</f>
        <v>-2.3160941769704783E-2</v>
      </c>
      <c r="N18" s="14"/>
      <c r="O18" s="23">
        <v>67935.262357110041</v>
      </c>
      <c r="P18" s="23">
        <f t="shared" ref="P18" si="18">J18-O18</f>
        <v>17878.297435989982</v>
      </c>
      <c r="Q18" s="14">
        <f t="shared" si="16"/>
        <v>0.26316667980187547</v>
      </c>
    </row>
    <row r="19" spans="2:17" x14ac:dyDescent="0.3">
      <c r="B19" s="2"/>
      <c r="C19" s="2"/>
      <c r="D19" s="2" t="s">
        <v>43</v>
      </c>
      <c r="E19" s="2"/>
      <c r="F19" s="2"/>
      <c r="G19" s="23">
        <f t="shared" ref="G19:L19" si="19">G20+G21</f>
        <v>38201.963000000003</v>
      </c>
      <c r="H19" s="23">
        <f t="shared" si="19"/>
        <v>35630.78</v>
      </c>
      <c r="I19" s="23">
        <f t="shared" si="19"/>
        <v>36653.375999999997</v>
      </c>
      <c r="J19" s="23">
        <f t="shared" si="19"/>
        <v>110486.11899999999</v>
      </c>
      <c r="K19" s="23">
        <f t="shared" si="19"/>
        <v>112211.81300000001</v>
      </c>
      <c r="L19" s="23">
        <f t="shared" si="19"/>
        <v>-1725.6940000000104</v>
      </c>
      <c r="M19" s="14">
        <f t="shared" si="17"/>
        <v>-1.5378897763642855E-2</v>
      </c>
      <c r="N19" s="14"/>
      <c r="O19" s="23">
        <f>O20+O21</f>
        <v>105057.27750698</v>
      </c>
      <c r="P19" s="23">
        <f>P20+P21</f>
        <v>5428.8414930199997</v>
      </c>
      <c r="Q19" s="14">
        <f t="shared" si="16"/>
        <v>5.1675063563866939E-2</v>
      </c>
    </row>
    <row r="20" spans="2:17" x14ac:dyDescent="0.3">
      <c r="B20" s="2"/>
      <c r="C20" s="2"/>
      <c r="D20" s="2"/>
      <c r="E20" s="2" t="s">
        <v>24</v>
      </c>
      <c r="F20" s="2"/>
      <c r="G20" s="23">
        <v>36203.311885940006</v>
      </c>
      <c r="H20" s="44">
        <v>33533.418876709999</v>
      </c>
      <c r="I20" s="44">
        <v>34616.379467339997</v>
      </c>
      <c r="J20" s="46">
        <f t="shared" ref="J20:J21" si="20">SUM(G20:I20)</f>
        <v>104353.11022998999</v>
      </c>
      <c r="K20" s="23">
        <v>104954.60997218508</v>
      </c>
      <c r="L20" s="23">
        <f t="shared" ref="L20:L21" si="21">J20-K20</f>
        <v>-601.49974219508294</v>
      </c>
      <c r="M20" s="14">
        <f>L20/ABS(K20)</f>
        <v>-5.7310464243018151E-3</v>
      </c>
      <c r="N20" s="14"/>
      <c r="O20" s="23">
        <v>97958.456434199994</v>
      </c>
      <c r="P20" s="23">
        <f t="shared" ref="P20:P21" si="22">J20-O20</f>
        <v>6394.65379579</v>
      </c>
      <c r="Q20" s="14">
        <f t="shared" si="16"/>
        <v>6.5279242125312317E-2</v>
      </c>
    </row>
    <row r="21" spans="2:17" x14ac:dyDescent="0.3">
      <c r="B21" s="2"/>
      <c r="C21" s="2"/>
      <c r="D21" s="2"/>
      <c r="E21" s="2" t="s">
        <v>44</v>
      </c>
      <c r="F21" s="2"/>
      <c r="G21" s="23">
        <v>1998.6511140599998</v>
      </c>
      <c r="H21" s="44">
        <v>2097.3611232900003</v>
      </c>
      <c r="I21" s="44">
        <v>2036.99653266</v>
      </c>
      <c r="J21" s="46">
        <f t="shared" si="20"/>
        <v>6133.0087700099994</v>
      </c>
      <c r="K21" s="23">
        <v>7257.2030278149268</v>
      </c>
      <c r="L21" s="23">
        <f t="shared" si="21"/>
        <v>-1124.1942578049275</v>
      </c>
      <c r="M21" s="14">
        <f t="shared" si="17"/>
        <v>-0.15490737319821291</v>
      </c>
      <c r="N21" s="14"/>
      <c r="O21" s="23">
        <v>7098.8210727799997</v>
      </c>
      <c r="P21" s="23">
        <f t="shared" si="22"/>
        <v>-965.81230277000031</v>
      </c>
      <c r="Q21" s="14">
        <f t="shared" si="16"/>
        <v>-0.13605249278268883</v>
      </c>
    </row>
    <row r="22" spans="2:17" x14ac:dyDescent="0.3">
      <c r="B22" s="2"/>
      <c r="C22" s="2"/>
      <c r="D22" s="2" t="s">
        <v>25</v>
      </c>
      <c r="E22" s="2"/>
      <c r="F22" s="2"/>
      <c r="G22" s="23">
        <f t="shared" ref="G22:J22" si="23">G23+G24</f>
        <v>13481.89589851</v>
      </c>
      <c r="H22" s="23">
        <f t="shared" si="23"/>
        <v>15551.551428879999</v>
      </c>
      <c r="I22" s="23">
        <f t="shared" si="23"/>
        <v>10701.989461400004</v>
      </c>
      <c r="J22" s="23">
        <f t="shared" si="23"/>
        <v>39735.436788790001</v>
      </c>
      <c r="K22" s="23">
        <f t="shared" ref="K22" si="24">K23+K24</f>
        <v>39291.09504907878</v>
      </c>
      <c r="L22" s="23">
        <f>L23+L24</f>
        <v>444.341739711228</v>
      </c>
      <c r="M22" s="14">
        <f t="shared" si="17"/>
        <v>1.1308968079311549E-2</v>
      </c>
      <c r="N22" s="14"/>
      <c r="O22" s="23">
        <f t="shared" ref="O22" si="25">O23+O24</f>
        <v>35594.019062530002</v>
      </c>
      <c r="P22" s="23">
        <f>P23+P24</f>
        <v>4141.417726260006</v>
      </c>
      <c r="Q22" s="14">
        <f t="shared" si="16"/>
        <v>0.11635150610512811</v>
      </c>
    </row>
    <row r="23" spans="2:17" x14ac:dyDescent="0.3">
      <c r="B23" s="2"/>
      <c r="C23" s="2"/>
      <c r="D23" s="2"/>
      <c r="E23" s="2" t="s">
        <v>19</v>
      </c>
      <c r="F23" s="2"/>
      <c r="G23" s="23">
        <v>4112.3165230599998</v>
      </c>
      <c r="H23" s="23">
        <v>6070.8232237899992</v>
      </c>
      <c r="I23" s="23">
        <v>8228.8469483800036</v>
      </c>
      <c r="J23" s="46">
        <f>SUM(G23:I23)</f>
        <v>18411.986695230004</v>
      </c>
      <c r="K23" s="23">
        <v>17754.009175081203</v>
      </c>
      <c r="L23" s="23">
        <f t="shared" ref="L23:L24" si="26">J23-K23</f>
        <v>657.97752014880098</v>
      </c>
      <c r="M23" s="14">
        <f t="shared" si="17"/>
        <v>3.7060785181541482E-2</v>
      </c>
      <c r="N23" s="14"/>
      <c r="O23" s="23">
        <v>17476.205328259999</v>
      </c>
      <c r="P23" s="23">
        <f t="shared" ref="P23:P24" si="27">J23-O23</f>
        <v>935.78136697000446</v>
      </c>
      <c r="Q23" s="14">
        <f t="shared" si="16"/>
        <v>5.3546027263526925E-2</v>
      </c>
    </row>
    <row r="24" spans="2:17" x14ac:dyDescent="0.3">
      <c r="B24" s="2"/>
      <c r="C24" s="2"/>
      <c r="D24" s="2"/>
      <c r="E24" s="2" t="s">
        <v>20</v>
      </c>
      <c r="F24" s="2"/>
      <c r="G24" s="23">
        <v>9369.5793754499991</v>
      </c>
      <c r="H24" s="23">
        <v>9480.7282050899994</v>
      </c>
      <c r="I24" s="23">
        <v>2473.14251302</v>
      </c>
      <c r="J24" s="46">
        <f>SUM(G24:I24)</f>
        <v>21323.450093560001</v>
      </c>
      <c r="K24" s="23">
        <v>21537.085873997574</v>
      </c>
      <c r="L24" s="23">
        <f t="shared" si="26"/>
        <v>-213.63578043757298</v>
      </c>
      <c r="M24" s="14">
        <f t="shared" si="17"/>
        <v>-9.9194376475743376E-3</v>
      </c>
      <c r="N24" s="14"/>
      <c r="O24" s="23">
        <v>18117.813734269999</v>
      </c>
      <c r="P24" s="23">
        <f t="shared" si="27"/>
        <v>3205.6363592900016</v>
      </c>
      <c r="Q24" s="14">
        <f t="shared" si="16"/>
        <v>0.17693284666165393</v>
      </c>
    </row>
    <row r="25" spans="2:17" x14ac:dyDescent="0.3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14"/>
      <c r="N25" s="14"/>
      <c r="O25" s="24"/>
      <c r="P25" s="24"/>
      <c r="Q25" s="14"/>
    </row>
    <row r="26" spans="2:17" x14ac:dyDescent="0.3">
      <c r="B26" s="2"/>
      <c r="C26" s="2" t="s">
        <v>18</v>
      </c>
      <c r="D26" s="2"/>
      <c r="E26" s="2"/>
      <c r="F26" s="2"/>
      <c r="G26" s="23">
        <f t="shared" ref="G26:L26" si="28">G27</f>
        <v>3773.9065193199999</v>
      </c>
      <c r="H26" s="23">
        <f t="shared" si="28"/>
        <v>7570.9037253299985</v>
      </c>
      <c r="I26" s="23">
        <f t="shared" si="28"/>
        <v>3885.7379915199995</v>
      </c>
      <c r="J26" s="23">
        <f t="shared" si="28"/>
        <v>15230.548236169998</v>
      </c>
      <c r="K26" s="23">
        <f t="shared" si="28"/>
        <v>15549.781000000001</v>
      </c>
      <c r="L26" s="23">
        <f t="shared" si="28"/>
        <v>-319.23276383000302</v>
      </c>
      <c r="M26" s="14">
        <f t="shared" si="17"/>
        <v>-2.0529727320918734E-2</v>
      </c>
      <c r="N26" s="14"/>
      <c r="O26" s="23">
        <f>O27</f>
        <v>12637.299198349998</v>
      </c>
      <c r="P26" s="23">
        <f>P27</f>
        <v>2593.24903782</v>
      </c>
      <c r="Q26" s="14">
        <f t="shared" ref="Q26:Q27" si="29">P26/ABS(O26)</f>
        <v>0.20520595398727209</v>
      </c>
    </row>
    <row r="27" spans="2:17" x14ac:dyDescent="0.3">
      <c r="B27" s="2"/>
      <c r="C27" s="2"/>
      <c r="D27" s="2" t="s">
        <v>26</v>
      </c>
      <c r="E27" s="2"/>
      <c r="F27" s="2"/>
      <c r="G27" s="23">
        <v>3773.9065193199999</v>
      </c>
      <c r="H27" s="23">
        <v>7570.9037253299985</v>
      </c>
      <c r="I27" s="23">
        <v>3885.7379915199995</v>
      </c>
      <c r="J27" s="46">
        <f>SUM(G27:I27)</f>
        <v>15230.548236169998</v>
      </c>
      <c r="K27" s="23">
        <v>15549.781000000001</v>
      </c>
      <c r="L27" s="23">
        <f>J27-K27</f>
        <v>-319.23276383000302</v>
      </c>
      <c r="M27" s="14">
        <f t="shared" si="17"/>
        <v>-2.0529727320918734E-2</v>
      </c>
      <c r="N27" s="14"/>
      <c r="O27" s="23">
        <v>12637.299198349998</v>
      </c>
      <c r="P27" s="23">
        <f>J27-O27</f>
        <v>2593.24903782</v>
      </c>
      <c r="Q27" s="14">
        <f t="shared" si="29"/>
        <v>0.20520595398727209</v>
      </c>
    </row>
    <row r="28" spans="2:17" x14ac:dyDescent="0.3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14"/>
      <c r="N28" s="14"/>
      <c r="O28" s="24"/>
      <c r="P28" s="24"/>
      <c r="Q28" s="14"/>
    </row>
    <row r="29" spans="2:17" s="5" customFormat="1" x14ac:dyDescent="0.3">
      <c r="B29" s="5" t="s">
        <v>3</v>
      </c>
      <c r="C29" s="6"/>
      <c r="D29" s="6"/>
      <c r="E29" s="6"/>
      <c r="F29" s="6"/>
      <c r="G29" s="25">
        <f t="shared" ref="G29:L29" si="30">+G9-G16</f>
        <v>-17722.713498712081</v>
      </c>
      <c r="H29" s="25">
        <f t="shared" si="30"/>
        <v>-10119.237914255718</v>
      </c>
      <c r="I29" s="25">
        <f t="shared" si="30"/>
        <v>1453.496968070307</v>
      </c>
      <c r="J29" s="25">
        <f t="shared" si="30"/>
        <v>-26388.454444897448</v>
      </c>
      <c r="K29" s="25">
        <f t="shared" si="30"/>
        <v>-35234.755023100704</v>
      </c>
      <c r="L29" s="25">
        <f t="shared" si="30"/>
        <v>8846.3005782031978</v>
      </c>
      <c r="M29" s="13">
        <f t="shared" si="17"/>
        <v>0.25106746371312538</v>
      </c>
      <c r="N29" s="13"/>
      <c r="O29" s="25">
        <f>+O9-O16</f>
        <v>-14764.97063617903</v>
      </c>
      <c r="P29" s="25">
        <f>+P9-P16</f>
        <v>-11623.483808718469</v>
      </c>
      <c r="Q29" s="13">
        <f>P29/ABS(O29)</f>
        <v>-0.78723379105388225</v>
      </c>
    </row>
    <row r="30" spans="2:17" x14ac:dyDescent="0.3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14"/>
      <c r="N30" s="14"/>
      <c r="O30" s="25"/>
      <c r="P30" s="25"/>
      <c r="Q30" s="14"/>
    </row>
    <row r="31" spans="2:17" s="5" customFormat="1" x14ac:dyDescent="0.3">
      <c r="B31" s="5" t="s">
        <v>4</v>
      </c>
      <c r="C31" s="6"/>
      <c r="D31" s="6"/>
      <c r="E31" s="6"/>
      <c r="F31" s="6"/>
      <c r="G31" s="25">
        <f t="shared" ref="G31:J31" si="31">G32+G33</f>
        <v>8749.9891482999992</v>
      </c>
      <c r="H31" s="25">
        <f t="shared" si="31"/>
        <v>13760.5034751</v>
      </c>
      <c r="I31" s="25">
        <f t="shared" si="31"/>
        <v>1658.3535542445998</v>
      </c>
      <c r="J31" s="25">
        <f t="shared" si="31"/>
        <v>24168.846177644602</v>
      </c>
      <c r="K31" s="25">
        <f t="shared" ref="K31" si="32">K32+K33</f>
        <v>23171.579983986667</v>
      </c>
      <c r="L31" s="25">
        <f>L32+L33</f>
        <v>997.26619365793522</v>
      </c>
      <c r="M31" s="13">
        <f t="shared" si="17"/>
        <v>4.3038333784192633E-2</v>
      </c>
      <c r="N31" s="13"/>
      <c r="O31" s="25">
        <f t="shared" ref="O31" si="33">O32+O33</f>
        <v>32383.1623544348</v>
      </c>
      <c r="P31" s="25">
        <f>P32+P33</f>
        <v>-8214.3161767901984</v>
      </c>
      <c r="Q31" s="13">
        <f>P31/ABS(O31)</f>
        <v>-0.25366009924800526</v>
      </c>
    </row>
    <row r="32" spans="2:17" x14ac:dyDescent="0.3">
      <c r="C32" s="2" t="s">
        <v>19</v>
      </c>
      <c r="D32" s="2"/>
      <c r="E32" s="2"/>
      <c r="F32" s="2"/>
      <c r="G32" s="23">
        <v>7797.4741482999998</v>
      </c>
      <c r="H32" s="23">
        <v>10727.8430751</v>
      </c>
      <c r="I32" s="23">
        <v>1362.6683257499999</v>
      </c>
      <c r="J32" s="46">
        <f t="shared" ref="J32:J33" si="34">SUM(G32:I32)</f>
        <v>19887.985549150002</v>
      </c>
      <c r="K32" s="23">
        <v>18800</v>
      </c>
      <c r="L32" s="23">
        <f t="shared" ref="L32:L33" si="35">J32-K32</f>
        <v>1087.985549150002</v>
      </c>
      <c r="M32" s="14">
        <f t="shared" ref="M32:M42" si="36">L32/ABS(K32)</f>
        <v>5.7871571763297984E-2</v>
      </c>
      <c r="N32" s="14"/>
      <c r="O32" s="23">
        <v>23669.89063604</v>
      </c>
      <c r="P32" s="23">
        <f t="shared" ref="P32:P33" si="37">J32-O32</f>
        <v>-3781.9050868899976</v>
      </c>
      <c r="Q32" s="14">
        <f t="shared" ref="Q32:Q33" si="38">P32/ABS(O32)</f>
        <v>-0.15977704101140344</v>
      </c>
    </row>
    <row r="33" spans="2:17" x14ac:dyDescent="0.3">
      <c r="B33" s="2"/>
      <c r="C33" s="2" t="s">
        <v>20</v>
      </c>
      <c r="D33" s="2"/>
      <c r="E33" s="2"/>
      <c r="F33" s="2"/>
      <c r="G33" s="23">
        <v>952.51499999999999</v>
      </c>
      <c r="H33" s="23">
        <v>3032.6604000000002</v>
      </c>
      <c r="I33" s="23">
        <v>295.68522849459998</v>
      </c>
      <c r="J33" s="46">
        <f t="shared" si="34"/>
        <v>4280.8606284946</v>
      </c>
      <c r="K33" s="23">
        <v>4371.5799839866668</v>
      </c>
      <c r="L33" s="23">
        <f t="shared" si="35"/>
        <v>-90.719355492066825</v>
      </c>
      <c r="M33" s="14">
        <f t="shared" si="36"/>
        <v>-2.0752074953306748E-2</v>
      </c>
      <c r="N33" s="14"/>
      <c r="O33" s="23">
        <v>8713.2717183948007</v>
      </c>
      <c r="P33" s="23">
        <f t="shared" si="37"/>
        <v>-4432.4110899002007</v>
      </c>
      <c r="Q33" s="14">
        <f t="shared" si="38"/>
        <v>-0.50869653020722738</v>
      </c>
    </row>
    <row r="34" spans="2:17" x14ac:dyDescent="0.3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14"/>
      <c r="N34" s="14"/>
      <c r="O34" s="23"/>
      <c r="P34" s="23"/>
      <c r="Q34" s="14"/>
    </row>
    <row r="35" spans="2:17" s="5" customFormat="1" x14ac:dyDescent="0.3">
      <c r="B35" s="5" t="s">
        <v>46</v>
      </c>
      <c r="C35" s="6"/>
      <c r="D35" s="6"/>
      <c r="E35" s="6"/>
      <c r="F35" s="6"/>
      <c r="G35" s="28">
        <v>492.88706635629001</v>
      </c>
      <c r="H35" s="28">
        <v>283.17184451999998</v>
      </c>
      <c r="I35" s="28">
        <v>2333.67423440837</v>
      </c>
      <c r="J35" s="37">
        <f t="shared" ref="J35:J36" si="39">SUM(G35:I35)</f>
        <v>3109.7331452846602</v>
      </c>
      <c r="K35" s="28">
        <v>682.46100849000004</v>
      </c>
      <c r="L35" s="25">
        <f t="shared" ref="L35:L36" si="40">J35-K35</f>
        <v>2427.2721367946601</v>
      </c>
      <c r="M35" s="13">
        <f t="shared" si="36"/>
        <v>3.5566458839387693</v>
      </c>
      <c r="N35" s="13"/>
      <c r="O35" s="28">
        <v>1727.6518916199998</v>
      </c>
      <c r="P35" s="25">
        <f>J35-O35</f>
        <v>1382.0812536646604</v>
      </c>
      <c r="Q35" s="13">
        <f>P35/ABS(O35)</f>
        <v>0.79997669690778872</v>
      </c>
    </row>
    <row r="36" spans="2:17" s="5" customFormat="1" x14ac:dyDescent="0.3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37">
        <f t="shared" si="39"/>
        <v>0</v>
      </c>
      <c r="K36" s="28">
        <v>0</v>
      </c>
      <c r="L36" s="25">
        <f t="shared" si="40"/>
        <v>0</v>
      </c>
      <c r="M36" s="13">
        <v>0</v>
      </c>
      <c r="N36" s="13"/>
      <c r="O36" s="28">
        <v>2000</v>
      </c>
      <c r="P36" s="25">
        <f>J36-O36</f>
        <v>-2000</v>
      </c>
      <c r="Q36" s="13">
        <v>0</v>
      </c>
    </row>
    <row r="37" spans="2:17" x14ac:dyDescent="0.3">
      <c r="C37" s="2"/>
      <c r="D37" s="2"/>
      <c r="E37" s="2"/>
      <c r="F37" s="2"/>
      <c r="G37" s="25"/>
      <c r="H37" s="25"/>
      <c r="I37" s="25"/>
      <c r="J37" s="25"/>
      <c r="K37" s="25"/>
      <c r="L37" s="25"/>
      <c r="M37" s="14"/>
      <c r="N37" s="14"/>
      <c r="O37" s="25"/>
      <c r="P37" s="25"/>
      <c r="Q37" s="14"/>
    </row>
    <row r="38" spans="2:17" s="5" customFormat="1" x14ac:dyDescent="0.3">
      <c r="B38" s="5" t="s">
        <v>5</v>
      </c>
      <c r="C38" s="6"/>
      <c r="D38" s="6"/>
      <c r="E38" s="6"/>
      <c r="F38" s="6"/>
      <c r="G38" s="25">
        <f>G39+G40</f>
        <v>11026.84115548</v>
      </c>
      <c r="H38" s="25">
        <f>H39+H40</f>
        <v>4218.3906721799995</v>
      </c>
      <c r="I38" s="25">
        <f>I39+I40</f>
        <v>15075.714464609999</v>
      </c>
      <c r="J38" s="25">
        <f>J39+J40</f>
        <v>30320.94629227</v>
      </c>
      <c r="K38" s="25">
        <f>K39+K40</f>
        <v>31280.954701638133</v>
      </c>
      <c r="L38" s="25">
        <f>SUM(L39:L40)</f>
        <v>-960.00840936813256</v>
      </c>
      <c r="M38" s="13">
        <f t="shared" si="36"/>
        <v>-3.0689869235923879E-2</v>
      </c>
      <c r="N38" s="13"/>
      <c r="O38" s="25">
        <f>O39+O40</f>
        <v>17403.012340500001</v>
      </c>
      <c r="P38" s="25">
        <f>P39+P40</f>
        <v>12917.933951769999</v>
      </c>
      <c r="Q38" s="13">
        <f>P38/ABS(O38)</f>
        <v>0.7422814912167589</v>
      </c>
    </row>
    <row r="39" spans="2:17" x14ac:dyDescent="0.3">
      <c r="C39" s="2" t="s">
        <v>19</v>
      </c>
      <c r="D39" s="2"/>
      <c r="E39" s="2"/>
      <c r="F39" s="2"/>
      <c r="G39" s="23">
        <v>7135.6170794</v>
      </c>
      <c r="H39" s="23">
        <v>2117.03008611</v>
      </c>
      <c r="I39" s="23">
        <v>1357.94452998</v>
      </c>
      <c r="J39" s="46">
        <f t="shared" ref="J39:J40" si="41">SUM(G39:I39)</f>
        <v>10610.591695489999</v>
      </c>
      <c r="K39" s="23">
        <v>10586.797500000001</v>
      </c>
      <c r="L39" s="23">
        <f>J39-K39</f>
        <v>23.794195489997946</v>
      </c>
      <c r="M39" s="14">
        <f t="shared" si="36"/>
        <v>2.2475347705477457E-3</v>
      </c>
      <c r="N39" s="14"/>
      <c r="O39" s="23">
        <v>5592.1976615099993</v>
      </c>
      <c r="P39" s="23">
        <f t="shared" ref="P39:P40" si="42">J39-O39</f>
        <v>5018.3940339799992</v>
      </c>
      <c r="Q39" s="14">
        <f t="shared" ref="Q39:Q40" si="43">P39/ABS(O39)</f>
        <v>0.89739210552599413</v>
      </c>
    </row>
    <row r="40" spans="2:17" x14ac:dyDescent="0.3">
      <c r="C40" s="2" t="s">
        <v>20</v>
      </c>
      <c r="D40" s="2"/>
      <c r="E40" s="2"/>
      <c r="F40" s="2"/>
      <c r="G40" s="23">
        <v>3891.22407608</v>
      </c>
      <c r="H40" s="23">
        <v>2101.36058607</v>
      </c>
      <c r="I40" s="23">
        <v>13717.76993463</v>
      </c>
      <c r="J40" s="46">
        <f t="shared" si="41"/>
        <v>19710.354596780002</v>
      </c>
      <c r="K40" s="23">
        <v>20694.157201638132</v>
      </c>
      <c r="L40" s="23">
        <f>J40-K40</f>
        <v>-983.80260485813051</v>
      </c>
      <c r="M40" s="14">
        <f t="shared" si="36"/>
        <v>-4.7540114597189466E-2</v>
      </c>
      <c r="N40" s="14"/>
      <c r="O40" s="23">
        <v>11810.814678990002</v>
      </c>
      <c r="P40" s="23">
        <f t="shared" si="42"/>
        <v>7899.5399177899999</v>
      </c>
      <c r="Q40" s="14">
        <f t="shared" si="43"/>
        <v>0.66883954515367317</v>
      </c>
    </row>
    <row r="41" spans="2:17" x14ac:dyDescent="0.3">
      <c r="C41" s="2"/>
      <c r="D41" s="2"/>
      <c r="E41" s="2"/>
      <c r="F41" s="2"/>
      <c r="G41" s="24"/>
      <c r="H41" s="24"/>
      <c r="I41" s="24"/>
      <c r="J41" s="24"/>
      <c r="K41" s="24"/>
      <c r="L41" s="24"/>
      <c r="M41" s="14"/>
      <c r="N41" s="14"/>
      <c r="O41" s="24"/>
      <c r="P41" s="24"/>
      <c r="Q41" s="14"/>
    </row>
    <row r="42" spans="2:17" x14ac:dyDescent="0.3">
      <c r="B42" s="5" t="s">
        <v>6</v>
      </c>
      <c r="C42" s="6"/>
      <c r="D42" s="6"/>
      <c r="E42" s="6"/>
      <c r="F42" s="6"/>
      <c r="G42" s="25">
        <f t="shared" ref="G42:L42" si="44">+G29+G31-G38+G35-G36</f>
        <v>-19506.678439535794</v>
      </c>
      <c r="H42" s="25">
        <f t="shared" si="44"/>
        <v>-293.95326681571754</v>
      </c>
      <c r="I42" s="25">
        <f t="shared" si="44"/>
        <v>-9630.1897078867205</v>
      </c>
      <c r="J42" s="25">
        <f t="shared" si="44"/>
        <v>-29430.821414238188</v>
      </c>
      <c r="K42" s="25">
        <f t="shared" si="44"/>
        <v>-42661.668732262173</v>
      </c>
      <c r="L42" s="25">
        <f t="shared" si="44"/>
        <v>13230.847318023925</v>
      </c>
      <c r="M42" s="13">
        <f t="shared" si="36"/>
        <v>0.31013431286663007</v>
      </c>
      <c r="N42" s="13"/>
      <c r="O42" s="25">
        <f>+O29+O31-O38+O35-O36</f>
        <v>-57.168730624231557</v>
      </c>
      <c r="P42" s="25">
        <f>+P29+P31-P38+P35-P36</f>
        <v>-29373.652683614007</v>
      </c>
      <c r="Q42" s="13">
        <f>P42/ABS(O42)</f>
        <v>-513.80627771300703</v>
      </c>
    </row>
    <row r="43" spans="2:17" x14ac:dyDescent="0.3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14"/>
      <c r="N43" s="14"/>
      <c r="O43" s="25"/>
      <c r="P43" s="25"/>
      <c r="Q43" s="14"/>
    </row>
    <row r="44" spans="2:17" ht="16.2" thickBot="1" x14ac:dyDescent="0.35">
      <c r="B44" s="5" t="s">
        <v>7</v>
      </c>
      <c r="C44" s="6"/>
      <c r="D44" s="6"/>
      <c r="E44" s="6"/>
      <c r="F44" s="6"/>
      <c r="G44" s="25">
        <f t="shared" ref="G44:L44" si="45">+G29+G22</f>
        <v>-4240.8176002020809</v>
      </c>
      <c r="H44" s="25">
        <f t="shared" si="45"/>
        <v>5432.3135146242803</v>
      </c>
      <c r="I44" s="25">
        <f t="shared" si="45"/>
        <v>12155.486429470311</v>
      </c>
      <c r="J44" s="25">
        <f t="shared" si="45"/>
        <v>13346.982343892552</v>
      </c>
      <c r="K44" s="25">
        <f t="shared" si="45"/>
        <v>4056.3400259780756</v>
      </c>
      <c r="L44" s="25">
        <f t="shared" si="45"/>
        <v>9290.6423179144258</v>
      </c>
      <c r="M44" s="13">
        <f>L44/ABS(K44)</f>
        <v>2.2904002767061522</v>
      </c>
      <c r="N44" s="35"/>
      <c r="O44" s="25">
        <f>+O29+O22</f>
        <v>20829.048426350972</v>
      </c>
      <c r="P44" s="25">
        <f>+P29+P22</f>
        <v>-7482.0660824584629</v>
      </c>
      <c r="Q44" s="13">
        <f>P44/ABS(O44)</f>
        <v>-0.35921305329497671</v>
      </c>
    </row>
    <row r="45" spans="2:17" x14ac:dyDescent="0.3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18"/>
      <c r="N45" s="34"/>
      <c r="O45" s="26"/>
      <c r="P45" s="26"/>
      <c r="Q45" s="18"/>
    </row>
    <row r="46" spans="2:17" x14ac:dyDescent="0.3">
      <c r="B46" s="5" t="s">
        <v>8</v>
      </c>
      <c r="F46" s="2"/>
      <c r="G46" s="19"/>
      <c r="H46" s="19"/>
      <c r="I46" s="19"/>
      <c r="J46" s="19"/>
      <c r="K46" s="19"/>
      <c r="L46" s="19"/>
      <c r="M46" s="17"/>
      <c r="N46" s="17"/>
      <c r="O46" s="19"/>
      <c r="P46" s="19"/>
      <c r="Q46" s="17"/>
    </row>
    <row r="47" spans="2:17" x14ac:dyDescent="0.3">
      <c r="B47" s="5" t="str">
        <f>B3</f>
        <v>FY 2024/25</v>
      </c>
      <c r="D47" s="2"/>
      <c r="E47" s="2"/>
      <c r="F47" s="2"/>
      <c r="G47" s="19"/>
      <c r="H47" s="19"/>
      <c r="I47" s="19"/>
      <c r="J47" s="19"/>
      <c r="K47" s="19"/>
      <c r="L47" s="19"/>
      <c r="O47" s="19"/>
      <c r="P47" s="19"/>
    </row>
    <row r="48" spans="2:17" x14ac:dyDescent="0.3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O48" s="19"/>
      <c r="P48" s="19"/>
    </row>
    <row r="49" spans="2:17" x14ac:dyDescent="0.3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O49" s="19"/>
      <c r="P49" s="19"/>
    </row>
    <row r="50" spans="2:17" ht="18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">
        <v>49</v>
      </c>
      <c r="K50" s="21" t="s">
        <v>48</v>
      </c>
      <c r="L50" s="21"/>
      <c r="M50" s="11"/>
      <c r="N50" s="36"/>
      <c r="O50" s="21" t="str">
        <f>O6</f>
        <v>FY 2023/24</v>
      </c>
      <c r="P50" s="21"/>
      <c r="Q50" s="11"/>
    </row>
    <row r="51" spans="2:17" ht="18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69</v>
      </c>
      <c r="I51" s="22" t="s">
        <v>70</v>
      </c>
      <c r="J51" s="22" t="str">
        <f>+J7</f>
        <v>Apr-June</v>
      </c>
      <c r="K51" s="22" t="str">
        <f>+K7</f>
        <v>Apr-June</v>
      </c>
      <c r="L51" s="22" t="str">
        <f>L7</f>
        <v>Diff</v>
      </c>
      <c r="M51" s="12" t="str">
        <f>M7</f>
        <v>Diff %</v>
      </c>
      <c r="N51" s="12"/>
      <c r="O51" s="22" t="str">
        <f>+O7</f>
        <v>Apr-June</v>
      </c>
      <c r="P51" s="22" t="str">
        <f>P7</f>
        <v>Diff</v>
      </c>
      <c r="Q51" s="12" t="str">
        <f>Q7</f>
        <v>Diff %</v>
      </c>
    </row>
    <row r="52" spans="2:17" x14ac:dyDescent="0.3">
      <c r="B52" s="3"/>
      <c r="C52" s="3"/>
      <c r="D52" s="3"/>
      <c r="E52" s="3"/>
      <c r="F52" s="3"/>
    </row>
    <row r="53" spans="2:17" x14ac:dyDescent="0.3">
      <c r="B53" s="4" t="s">
        <v>1</v>
      </c>
      <c r="C53" s="2"/>
      <c r="D53" s="2"/>
      <c r="E53" s="2"/>
      <c r="F53" s="2"/>
      <c r="G53" s="25">
        <f t="shared" ref="G53:I53" si="46">G55+G88+G90+G92+G94</f>
        <v>68530.851489447916</v>
      </c>
      <c r="H53" s="25">
        <f t="shared" si="46"/>
        <v>74559.555501974304</v>
      </c>
      <c r="I53" s="25">
        <f t="shared" si="46"/>
        <v>81786.802381740315</v>
      </c>
      <c r="J53" s="25">
        <f t="shared" ref="J53:K53" si="47">J55+J88+J90+J92+J94</f>
        <v>224877.20937316254</v>
      </c>
      <c r="K53" s="25">
        <f t="shared" si="47"/>
        <v>219666.14102597808</v>
      </c>
      <c r="L53" s="25">
        <f t="shared" ref="L53" si="48">J53-K53</f>
        <v>5211.0683471844532</v>
      </c>
      <c r="M53" s="13">
        <f t="shared" ref="M53" si="49">L53/ABS(K53)</f>
        <v>2.3722674431505508E-2</v>
      </c>
      <c r="N53" s="13"/>
      <c r="O53" s="25">
        <f t="shared" ref="O53:P53" si="50">O55+O88+O90+O92+O94</f>
        <v>206458.88748879102</v>
      </c>
      <c r="P53" s="25">
        <f t="shared" si="50"/>
        <v>18418.321884371522</v>
      </c>
      <c r="Q53" s="13">
        <f>P53/ABS(O53)</f>
        <v>8.9210603178182302E-2</v>
      </c>
    </row>
    <row r="54" spans="2:17" x14ac:dyDescent="0.3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13"/>
      <c r="M54" s="14"/>
      <c r="N54" s="14"/>
      <c r="O54" s="25"/>
      <c r="P54" s="25"/>
      <c r="Q54" s="14"/>
    </row>
    <row r="55" spans="2:17" x14ac:dyDescent="0.3">
      <c r="B55" s="4" t="s">
        <v>9</v>
      </c>
      <c r="C55" s="2"/>
      <c r="D55" s="2"/>
      <c r="E55" s="2"/>
      <c r="F55" s="2"/>
      <c r="G55" s="25">
        <f t="shared" ref="G55:I55" si="51">G57+G65+G80</f>
        <v>65422.986912260007</v>
      </c>
      <c r="H55" s="25">
        <f t="shared" si="51"/>
        <v>68814.061651830008</v>
      </c>
      <c r="I55" s="25">
        <f t="shared" si="51"/>
        <v>74683.092157039995</v>
      </c>
      <c r="J55" s="25">
        <f t="shared" ref="J55:K55" si="52">J57+J65+J80</f>
        <v>208920.14072113001</v>
      </c>
      <c r="K55" s="25">
        <f t="shared" si="52"/>
        <v>203243.31101749075</v>
      </c>
      <c r="L55" s="25">
        <f t="shared" ref="L55" si="53">J55-K55</f>
        <v>5676.8297036392614</v>
      </c>
      <c r="M55" s="13">
        <f t="shared" ref="M55:M63" si="54">L55/ABS(K55)</f>
        <v>2.7931200663970309E-2</v>
      </c>
      <c r="N55" s="13"/>
      <c r="O55" s="25">
        <f t="shared" ref="O55:P55" si="55">O57+O65+O80</f>
        <v>188972.12220450002</v>
      </c>
      <c r="P55" s="25">
        <f t="shared" si="55"/>
        <v>19948.01851663</v>
      </c>
      <c r="Q55" s="13">
        <f>P55/ABS(O55)</f>
        <v>0.10556064187628081</v>
      </c>
    </row>
    <row r="56" spans="2:17" x14ac:dyDescent="0.3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14"/>
      <c r="N56" s="14"/>
      <c r="O56" s="24"/>
      <c r="P56" s="24"/>
      <c r="Q56" s="14"/>
    </row>
    <row r="57" spans="2:17" x14ac:dyDescent="0.3">
      <c r="B57" s="2"/>
      <c r="C57" s="2" t="s">
        <v>55</v>
      </c>
      <c r="D57" s="2"/>
      <c r="E57" s="2"/>
      <c r="F57" s="2"/>
      <c r="G57" s="23">
        <f t="shared" ref="G57:I57" si="56">SUM(G58:G63)</f>
        <v>19355.366971000003</v>
      </c>
      <c r="H57" s="23">
        <f t="shared" si="56"/>
        <v>16562.564015999997</v>
      </c>
      <c r="I57" s="23">
        <f t="shared" si="56"/>
        <v>30698.016259999997</v>
      </c>
      <c r="J57" s="23">
        <f t="shared" ref="J57:L57" si="57">SUM(J58:J63)</f>
        <v>66615.947246999989</v>
      </c>
      <c r="K57" s="23">
        <f t="shared" si="57"/>
        <v>61976.24465429088</v>
      </c>
      <c r="L57" s="23">
        <f t="shared" si="57"/>
        <v>4639.7025927091117</v>
      </c>
      <c r="M57" s="14">
        <f t="shared" si="54"/>
        <v>7.4862596444650598E-2</v>
      </c>
      <c r="N57" s="14"/>
      <c r="O57" s="23">
        <f t="shared" ref="O57:P57" si="58">SUM(O58:O63)</f>
        <v>56444.802564000005</v>
      </c>
      <c r="P57" s="23">
        <f t="shared" si="58"/>
        <v>10171.144682999995</v>
      </c>
      <c r="Q57" s="14">
        <f t="shared" ref="Q57" si="59">P57/ABS(O57)</f>
        <v>0.1801963018909922</v>
      </c>
    </row>
    <row r="58" spans="2:17" x14ac:dyDescent="0.3">
      <c r="B58" s="2"/>
      <c r="C58" s="2"/>
      <c r="D58" s="2" t="s">
        <v>58</v>
      </c>
      <c r="E58" s="2"/>
      <c r="F58" s="2"/>
      <c r="G58" s="23">
        <v>0</v>
      </c>
      <c r="H58" s="23">
        <v>0</v>
      </c>
      <c r="I58" s="23">
        <v>0</v>
      </c>
      <c r="J58" s="46">
        <f t="shared" ref="J58:J63" si="60">SUM(G58:I58)</f>
        <v>0</v>
      </c>
      <c r="K58" s="23">
        <v>0</v>
      </c>
      <c r="L58" s="23">
        <f t="shared" ref="L58:L63" si="61">J58-K58</f>
        <v>0</v>
      </c>
      <c r="M58" s="14">
        <v>0</v>
      </c>
      <c r="N58" s="14"/>
      <c r="O58" s="23">
        <v>0</v>
      </c>
      <c r="P58" s="23">
        <f t="shared" ref="P58:P63" si="62">J58-O58</f>
        <v>0</v>
      </c>
      <c r="Q58" s="14">
        <v>0</v>
      </c>
    </row>
    <row r="59" spans="2:17" x14ac:dyDescent="0.3">
      <c r="B59" s="2"/>
      <c r="C59" s="2"/>
      <c r="D59" s="2" t="s">
        <v>59</v>
      </c>
      <c r="E59" s="2"/>
      <c r="F59" s="2"/>
      <c r="G59" s="23">
        <v>1917.3567880000001</v>
      </c>
      <c r="H59" s="23">
        <v>1205.872421</v>
      </c>
      <c r="I59" s="23">
        <v>14924.910232</v>
      </c>
      <c r="J59" s="46">
        <f t="shared" si="60"/>
        <v>18048.139440999999</v>
      </c>
      <c r="K59" s="23">
        <v>15062.305475570241</v>
      </c>
      <c r="L59" s="23">
        <f t="shared" si="61"/>
        <v>2985.8339654297579</v>
      </c>
      <c r="M59" s="14">
        <f t="shared" si="54"/>
        <v>0.19823220092518523</v>
      </c>
      <c r="N59" s="14"/>
      <c r="O59" s="23">
        <v>16403.499874999998</v>
      </c>
      <c r="P59" s="23">
        <f t="shared" si="62"/>
        <v>1644.6395660000017</v>
      </c>
      <c r="Q59" s="14">
        <f t="shared" ref="Q59:Q63" si="63">P59/ABS(O59)</f>
        <v>0.10026150385787727</v>
      </c>
    </row>
    <row r="60" spans="2:17" x14ac:dyDescent="0.3">
      <c r="B60" s="2"/>
      <c r="C60" s="2"/>
      <c r="D60" s="2" t="s">
        <v>28</v>
      </c>
      <c r="E60" s="2"/>
      <c r="F60" s="2"/>
      <c r="G60" s="23">
        <v>13558.700043000001</v>
      </c>
      <c r="H60" s="23">
        <v>11466.6765</v>
      </c>
      <c r="I60" s="23">
        <v>10778.948493</v>
      </c>
      <c r="J60" s="46">
        <f t="shared" si="60"/>
        <v>35804.325035999995</v>
      </c>
      <c r="K60" s="23">
        <v>37303.35489123757</v>
      </c>
      <c r="L60" s="23">
        <f t="shared" si="61"/>
        <v>-1499.0298552375752</v>
      </c>
      <c r="M60" s="14">
        <f t="shared" si="54"/>
        <v>-4.0184853603869614E-2</v>
      </c>
      <c r="N60" s="14"/>
      <c r="O60" s="23">
        <v>30777.182557</v>
      </c>
      <c r="P60" s="23">
        <f t="shared" si="62"/>
        <v>5027.1424789999946</v>
      </c>
      <c r="Q60" s="14">
        <f t="shared" si="63"/>
        <v>0.16333991812569651</v>
      </c>
    </row>
    <row r="61" spans="2:17" x14ac:dyDescent="0.3">
      <c r="B61" s="2"/>
      <c r="C61" s="2"/>
      <c r="D61" s="2" t="s">
        <v>60</v>
      </c>
      <c r="E61" s="2"/>
      <c r="F61" s="2"/>
      <c r="G61" s="23">
        <v>164.61034900000001</v>
      </c>
      <c r="H61" s="23">
        <v>441.92157800000001</v>
      </c>
      <c r="I61" s="23">
        <v>189.20205300000001</v>
      </c>
      <c r="J61" s="46">
        <f t="shared" si="60"/>
        <v>795.73397999999997</v>
      </c>
      <c r="K61" s="23">
        <v>469.73800131628525</v>
      </c>
      <c r="L61" s="23">
        <f t="shared" si="61"/>
        <v>325.99597868371472</v>
      </c>
      <c r="M61" s="14">
        <f t="shared" si="54"/>
        <v>0.69399532882206449</v>
      </c>
      <c r="N61" s="14"/>
      <c r="O61" s="23">
        <v>427.81030800000008</v>
      </c>
      <c r="P61" s="23">
        <f t="shared" si="62"/>
        <v>367.9236719999999</v>
      </c>
      <c r="Q61" s="14">
        <f t="shared" si="63"/>
        <v>0.86001591153806378</v>
      </c>
    </row>
    <row r="62" spans="2:17" x14ac:dyDescent="0.3">
      <c r="B62" s="2"/>
      <c r="C62" s="2"/>
      <c r="D62" s="2" t="s">
        <v>61</v>
      </c>
      <c r="E62" s="2"/>
      <c r="F62" s="2"/>
      <c r="G62" s="23">
        <v>602.99381200000005</v>
      </c>
      <c r="H62" s="23">
        <v>448.33113200000003</v>
      </c>
      <c r="I62" s="23">
        <v>682.481312</v>
      </c>
      <c r="J62" s="46">
        <f t="shared" si="60"/>
        <v>1733.8062559999998</v>
      </c>
      <c r="K62" s="23">
        <v>1559.546006555928</v>
      </c>
      <c r="L62" s="23">
        <f t="shared" si="61"/>
        <v>174.26024944407186</v>
      </c>
      <c r="M62" s="14">
        <f t="shared" si="54"/>
        <v>0.11173780620227095</v>
      </c>
      <c r="N62" s="14"/>
      <c r="O62" s="23">
        <v>1461.2985319999998</v>
      </c>
      <c r="P62" s="23">
        <f t="shared" si="62"/>
        <v>272.50772400000005</v>
      </c>
      <c r="Q62" s="14">
        <f t="shared" si="63"/>
        <v>0.18648326678808988</v>
      </c>
    </row>
    <row r="63" spans="2:17" x14ac:dyDescent="0.3">
      <c r="B63" s="2"/>
      <c r="C63" s="2"/>
      <c r="D63" s="2" t="s">
        <v>62</v>
      </c>
      <c r="E63" s="2"/>
      <c r="F63" s="2"/>
      <c r="G63" s="23">
        <v>3111.7059790000003</v>
      </c>
      <c r="H63" s="23">
        <v>2999.762385</v>
      </c>
      <c r="I63" s="23">
        <v>4122.4741699999995</v>
      </c>
      <c r="J63" s="46">
        <f t="shared" si="60"/>
        <v>10233.942534</v>
      </c>
      <c r="K63" s="23">
        <v>7581.3002796108576</v>
      </c>
      <c r="L63" s="23">
        <f t="shared" si="61"/>
        <v>2652.6422543891422</v>
      </c>
      <c r="M63" s="14">
        <f t="shared" si="54"/>
        <v>0.34989278310518263</v>
      </c>
      <c r="N63" s="14"/>
      <c r="O63" s="23">
        <v>7375.0112920000001</v>
      </c>
      <c r="P63" s="23">
        <f t="shared" si="62"/>
        <v>2858.9312419999997</v>
      </c>
      <c r="Q63" s="14">
        <f t="shared" si="63"/>
        <v>0.38765110029068139</v>
      </c>
    </row>
    <row r="64" spans="2:17" x14ac:dyDescent="0.3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14"/>
      <c r="N64" s="14"/>
      <c r="O64" s="23"/>
      <c r="P64" s="23"/>
      <c r="Q64" s="14"/>
    </row>
    <row r="65" spans="2:17" x14ac:dyDescent="0.3">
      <c r="B65" s="2"/>
      <c r="C65" s="2" t="s">
        <v>54</v>
      </c>
      <c r="D65" s="2"/>
      <c r="E65" s="2"/>
      <c r="F65" s="2"/>
      <c r="G65" s="23">
        <f t="shared" ref="G65:J65" si="64">SUM(G66:G78)</f>
        <v>22687.866880129997</v>
      </c>
      <c r="H65" s="23">
        <f t="shared" si="64"/>
        <v>23253.505496670001</v>
      </c>
      <c r="I65" s="23">
        <f t="shared" si="64"/>
        <v>21130.315241169999</v>
      </c>
      <c r="J65" s="23">
        <f t="shared" si="64"/>
        <v>67071.68761796999</v>
      </c>
      <c r="K65" s="23">
        <f t="shared" ref="K65:L65" si="65">SUM(K66:K78)</f>
        <v>67352.954975784305</v>
      </c>
      <c r="L65" s="23">
        <f t="shared" si="65"/>
        <v>-281.26735781429375</v>
      </c>
      <c r="M65" s="14">
        <f t="shared" ref="M65:M78" si="66">L65/ABS(K65)</f>
        <v>-4.1760210508272281E-3</v>
      </c>
      <c r="N65" s="14"/>
      <c r="O65" s="23">
        <f t="shared" ref="O65:P65" si="67">SUM(O66:O78)</f>
        <v>61744.935069669998</v>
      </c>
      <c r="P65" s="23">
        <f t="shared" si="67"/>
        <v>5326.7525482999954</v>
      </c>
      <c r="Q65" s="14">
        <f t="shared" ref="Q65:Q66" si="68">P65/ABS(O65)</f>
        <v>8.6270275323628492E-2</v>
      </c>
    </row>
    <row r="66" spans="2:17" x14ac:dyDescent="0.3">
      <c r="B66" s="2"/>
      <c r="C66" s="2"/>
      <c r="D66" s="4" t="s">
        <v>41</v>
      </c>
      <c r="E66" s="2"/>
      <c r="F66" s="2"/>
      <c r="G66" s="31">
        <v>6.0668759999999997</v>
      </c>
      <c r="H66" s="31">
        <v>7.8339449999999999</v>
      </c>
      <c r="I66" s="31">
        <v>7.3659369999999997</v>
      </c>
      <c r="J66" s="46">
        <f t="shared" ref="J66:J78" si="69">SUM(G66:I66)</f>
        <v>21.266757999999999</v>
      </c>
      <c r="K66" s="31">
        <v>0</v>
      </c>
      <c r="L66" s="23">
        <f t="shared" ref="L66:L78" si="70">J66-K66</f>
        <v>21.266757999999999</v>
      </c>
      <c r="M66" s="14" t="s">
        <v>47</v>
      </c>
      <c r="N66" s="14"/>
      <c r="O66" s="31">
        <v>27.985866999999999</v>
      </c>
      <c r="P66" s="23">
        <f t="shared" ref="P66:P78" si="71">J66-O66</f>
        <v>-6.7191089999999996</v>
      </c>
      <c r="Q66" s="14">
        <f t="shared" si="68"/>
        <v>-0.24008936367774492</v>
      </c>
    </row>
    <row r="67" spans="2:17" x14ac:dyDescent="0.3">
      <c r="B67" s="2"/>
      <c r="C67" s="2"/>
      <c r="D67" s="2" t="s">
        <v>63</v>
      </c>
      <c r="E67" s="2"/>
      <c r="F67" s="2"/>
      <c r="G67" s="31">
        <v>953.83047599999998</v>
      </c>
      <c r="H67" s="31">
        <v>2106.0824579999999</v>
      </c>
      <c r="I67" s="31">
        <v>1647.8368499999999</v>
      </c>
      <c r="J67" s="46">
        <f t="shared" si="69"/>
        <v>4707.7497839999996</v>
      </c>
      <c r="K67" s="31">
        <v>6165.5074791413972</v>
      </c>
      <c r="L67" s="23">
        <f t="shared" si="70"/>
        <v>-1457.7576951413976</v>
      </c>
      <c r="M67" s="14">
        <f t="shared" si="66"/>
        <v>-0.23643758442807103</v>
      </c>
      <c r="N67" s="14"/>
      <c r="O67" s="31">
        <v>6070.222221</v>
      </c>
      <c r="P67" s="23">
        <f t="shared" si="71"/>
        <v>-1362.4724370000004</v>
      </c>
      <c r="Q67" s="14">
        <f t="shared" ref="Q67:Q71" si="72">P67/ABS(O67)</f>
        <v>-0.22445182192614169</v>
      </c>
    </row>
    <row r="68" spans="2:17" x14ac:dyDescent="0.3">
      <c r="B68" s="2"/>
      <c r="D68" s="2" t="s">
        <v>21</v>
      </c>
      <c r="E68" s="2"/>
      <c r="F68" s="2"/>
      <c r="G68" s="31">
        <v>214.532588</v>
      </c>
      <c r="H68" s="31">
        <v>7.8221230000000004</v>
      </c>
      <c r="I68" s="31">
        <v>0.82693000000000005</v>
      </c>
      <c r="J68" s="46">
        <f t="shared" si="69"/>
        <v>223.18164100000001</v>
      </c>
      <c r="K68" s="31">
        <v>210.46983558819548</v>
      </c>
      <c r="L68" s="23">
        <f t="shared" si="70"/>
        <v>12.711805411804534</v>
      </c>
      <c r="M68" s="14">
        <f t="shared" si="66"/>
        <v>6.0397279145864902E-2</v>
      </c>
      <c r="N68" s="14"/>
      <c r="O68" s="31">
        <v>191.698612</v>
      </c>
      <c r="P68" s="23">
        <f t="shared" si="71"/>
        <v>31.483029000000016</v>
      </c>
      <c r="Q68" s="14">
        <f t="shared" si="72"/>
        <v>0.16423190899264317</v>
      </c>
    </row>
    <row r="69" spans="2:17" x14ac:dyDescent="0.3">
      <c r="B69" s="2"/>
      <c r="C69" s="2"/>
      <c r="D69" s="2" t="s">
        <v>64</v>
      </c>
      <c r="E69" s="2"/>
      <c r="F69" s="2"/>
      <c r="G69" s="31">
        <v>458.73587099999997</v>
      </c>
      <c r="H69" s="31">
        <v>462.65967000000001</v>
      </c>
      <c r="I69" s="31">
        <v>403.08625000000001</v>
      </c>
      <c r="J69" s="46">
        <f t="shared" si="69"/>
        <v>1324.4817909999999</v>
      </c>
      <c r="K69" s="31">
        <v>1214.3335843900181</v>
      </c>
      <c r="L69" s="23">
        <f t="shared" si="70"/>
        <v>110.1482066099818</v>
      </c>
      <c r="M69" s="14">
        <f t="shared" si="66"/>
        <v>9.0706711916652832E-2</v>
      </c>
      <c r="N69" s="14"/>
      <c r="O69" s="31">
        <v>1192.837301</v>
      </c>
      <c r="P69" s="23">
        <f t="shared" si="71"/>
        <v>131.64448999999991</v>
      </c>
      <c r="Q69" s="14">
        <f t="shared" si="72"/>
        <v>0.11036248605709884</v>
      </c>
    </row>
    <row r="70" spans="2:17" x14ac:dyDescent="0.3">
      <c r="B70" s="2"/>
      <c r="C70" s="2"/>
      <c r="D70" s="2" t="s">
        <v>65</v>
      </c>
      <c r="E70" s="2"/>
      <c r="F70" s="2"/>
      <c r="G70" s="31">
        <v>683.89695187000007</v>
      </c>
      <c r="H70" s="31">
        <v>157.86602467</v>
      </c>
      <c r="I70" s="31">
        <v>82.426508170000005</v>
      </c>
      <c r="J70" s="46">
        <f t="shared" si="69"/>
        <v>924.1894847100001</v>
      </c>
      <c r="K70" s="31">
        <v>308.33821134030001</v>
      </c>
      <c r="L70" s="23">
        <f t="shared" si="70"/>
        <v>615.85127336970004</v>
      </c>
      <c r="M70" s="14">
        <f t="shared" si="66"/>
        <v>1.9973238824104442</v>
      </c>
      <c r="N70" s="14"/>
      <c r="O70" s="31">
        <v>353.37067566999997</v>
      </c>
      <c r="P70" s="23">
        <f t="shared" si="71"/>
        <v>570.81880904000013</v>
      </c>
      <c r="Q70" s="14">
        <f t="shared" si="72"/>
        <v>1.615354211148712</v>
      </c>
    </row>
    <row r="71" spans="2:17" x14ac:dyDescent="0.3">
      <c r="B71" s="2"/>
      <c r="C71" s="2"/>
      <c r="D71" s="2" t="s">
        <v>45</v>
      </c>
      <c r="E71" s="2"/>
      <c r="F71" s="2"/>
      <c r="G71" s="31">
        <v>0.90754999999999997</v>
      </c>
      <c r="H71" s="31">
        <v>105.37909999999999</v>
      </c>
      <c r="I71" s="31">
        <v>0</v>
      </c>
      <c r="J71" s="46">
        <f t="shared" si="69"/>
        <v>106.28664999999999</v>
      </c>
      <c r="K71" s="31">
        <v>9.5417208982792729</v>
      </c>
      <c r="L71" s="23">
        <f t="shared" si="70"/>
        <v>96.744929101720714</v>
      </c>
      <c r="M71" s="14">
        <f t="shared" si="66"/>
        <v>10.139148915911743</v>
      </c>
      <c r="N71" s="14"/>
      <c r="O71" s="31">
        <v>10.821484</v>
      </c>
      <c r="P71" s="23">
        <f t="shared" si="71"/>
        <v>95.465165999999996</v>
      </c>
      <c r="Q71" s="14">
        <f t="shared" si="72"/>
        <v>8.8218183384090381</v>
      </c>
    </row>
    <row r="72" spans="2:17" x14ac:dyDescent="0.3">
      <c r="B72" s="2"/>
      <c r="C72" s="2"/>
      <c r="D72" s="2" t="s">
        <v>66</v>
      </c>
      <c r="E72" s="2"/>
      <c r="F72" s="2"/>
      <c r="G72" s="31">
        <v>770.12268800000004</v>
      </c>
      <c r="H72" s="31">
        <v>655.082041</v>
      </c>
      <c r="I72" s="31">
        <v>669.25258599999995</v>
      </c>
      <c r="J72" s="46">
        <f t="shared" si="69"/>
        <v>2094.4573150000001</v>
      </c>
      <c r="K72" s="31">
        <v>2234.5820355444753</v>
      </c>
      <c r="L72" s="23">
        <f t="shared" si="70"/>
        <v>-140.12472054447517</v>
      </c>
      <c r="M72" s="14">
        <f t="shared" si="66"/>
        <v>-6.2707351225229274E-2</v>
      </c>
      <c r="N72" s="14"/>
      <c r="O72" s="31">
        <v>2035.113261</v>
      </c>
      <c r="P72" s="23">
        <f t="shared" si="71"/>
        <v>59.344054000000142</v>
      </c>
      <c r="Q72" s="14">
        <f t="shared" ref="Q72:Q78" si="73">P72/ABS(O72)</f>
        <v>2.9160074349296936E-2</v>
      </c>
    </row>
    <row r="73" spans="2:17" x14ac:dyDescent="0.3">
      <c r="B73" s="2"/>
      <c r="C73" s="2"/>
      <c r="D73" s="2" t="s">
        <v>53</v>
      </c>
      <c r="E73" s="2"/>
      <c r="F73" s="2"/>
      <c r="G73" s="31">
        <v>309.82206300000001</v>
      </c>
      <c r="H73" s="31">
        <v>288.98552100000001</v>
      </c>
      <c r="I73" s="31">
        <v>293.38660099999998</v>
      </c>
      <c r="J73" s="46">
        <f t="shared" si="69"/>
        <v>892.19418500000006</v>
      </c>
      <c r="K73" s="31">
        <v>970.81623688368597</v>
      </c>
      <c r="L73" s="23">
        <f t="shared" si="70"/>
        <v>-78.622051883685913</v>
      </c>
      <c r="M73" s="14">
        <f t="shared" si="66"/>
        <v>-8.0985513938314629E-2</v>
      </c>
      <c r="N73" s="14"/>
      <c r="O73" s="31">
        <v>885.63270399999999</v>
      </c>
      <c r="P73" s="23">
        <f t="shared" si="71"/>
        <v>6.5614810000000716</v>
      </c>
      <c r="Q73" s="14">
        <f t="shared" si="73"/>
        <v>7.4088061228597896E-3</v>
      </c>
    </row>
    <row r="74" spans="2:17" x14ac:dyDescent="0.3">
      <c r="B74" s="2"/>
      <c r="C74" s="2"/>
      <c r="D74" s="2" t="s">
        <v>67</v>
      </c>
      <c r="E74" s="2"/>
      <c r="F74" s="2"/>
      <c r="G74" s="31">
        <v>4490.9451452600006</v>
      </c>
      <c r="H74" s="31">
        <v>4228.7991590000001</v>
      </c>
      <c r="I74" s="31">
        <v>3686.3234900000002</v>
      </c>
      <c r="J74" s="46">
        <f t="shared" si="69"/>
        <v>12406.067794260001</v>
      </c>
      <c r="K74" s="31">
        <v>12567.274420052981</v>
      </c>
      <c r="L74" s="23">
        <f t="shared" si="70"/>
        <v>-161.20662579298005</v>
      </c>
      <c r="M74" s="14">
        <f t="shared" si="66"/>
        <v>-1.2827493090765215E-2</v>
      </c>
      <c r="N74" s="14"/>
      <c r="O74" s="31">
        <v>11081.855716</v>
      </c>
      <c r="P74" s="23">
        <f t="shared" si="71"/>
        <v>1324.2120782600014</v>
      </c>
      <c r="Q74" s="14">
        <f t="shared" si="73"/>
        <v>0.11949371226229755</v>
      </c>
    </row>
    <row r="75" spans="2:17" x14ac:dyDescent="0.3">
      <c r="B75" s="2"/>
      <c r="C75" s="2"/>
      <c r="D75" s="2" t="s">
        <v>40</v>
      </c>
      <c r="E75" s="2"/>
      <c r="F75" s="2"/>
      <c r="G75" s="31">
        <v>230.153086</v>
      </c>
      <c r="H75" s="31">
        <v>222.78151099999999</v>
      </c>
      <c r="I75" s="31">
        <v>226.482877</v>
      </c>
      <c r="J75" s="46">
        <f t="shared" si="69"/>
        <v>679.41747399999997</v>
      </c>
      <c r="K75" s="31">
        <v>755.58671500718879</v>
      </c>
      <c r="L75" s="23">
        <f t="shared" si="70"/>
        <v>-76.169241007188816</v>
      </c>
      <c r="M75" s="14">
        <f t="shared" si="66"/>
        <v>-0.10080807337442947</v>
      </c>
      <c r="N75" s="14"/>
      <c r="O75" s="31">
        <v>742.24888899999996</v>
      </c>
      <c r="P75" s="23">
        <f t="shared" si="71"/>
        <v>-62.831414999999993</v>
      </c>
      <c r="Q75" s="14">
        <f t="shared" si="73"/>
        <v>-8.465006270962569E-2</v>
      </c>
    </row>
    <row r="76" spans="2:17" x14ac:dyDescent="0.3">
      <c r="B76" s="2"/>
      <c r="C76" s="2"/>
      <c r="D76" s="2" t="s">
        <v>57</v>
      </c>
      <c r="E76" s="2"/>
      <c r="F76" s="2"/>
      <c r="G76" s="31">
        <v>206.31744900000001</v>
      </c>
      <c r="H76" s="31">
        <v>241.73158699999999</v>
      </c>
      <c r="I76" s="31">
        <v>340.79294299999998</v>
      </c>
      <c r="J76" s="46">
        <f t="shared" si="69"/>
        <v>788.84197900000004</v>
      </c>
      <c r="K76" s="31">
        <v>845.65952091244162</v>
      </c>
      <c r="L76" s="23">
        <f t="shared" si="70"/>
        <v>-56.817541912441584</v>
      </c>
      <c r="M76" s="14">
        <f t="shared" si="66"/>
        <v>-6.7187255044603697E-2</v>
      </c>
      <c r="N76" s="14"/>
      <c r="O76" s="31">
        <v>775.43998800000008</v>
      </c>
      <c r="P76" s="23">
        <f t="shared" si="71"/>
        <v>13.401990999999953</v>
      </c>
      <c r="Q76" s="14">
        <f t="shared" si="73"/>
        <v>1.7283079551476458E-2</v>
      </c>
    </row>
    <row r="77" spans="2:17" x14ac:dyDescent="0.3">
      <c r="B77" s="2"/>
      <c r="C77" s="2"/>
      <c r="D77" s="2" t="s">
        <v>29</v>
      </c>
      <c r="E77" s="2"/>
      <c r="F77" s="2"/>
      <c r="G77" s="31">
        <v>13737.345339</v>
      </c>
      <c r="H77" s="31">
        <v>13747.585725000001</v>
      </c>
      <c r="I77" s="31">
        <v>13174.704035999999</v>
      </c>
      <c r="J77" s="46">
        <f t="shared" si="69"/>
        <v>40659.6351</v>
      </c>
      <c r="K77" s="31">
        <v>39993.245291720828</v>
      </c>
      <c r="L77" s="23">
        <f t="shared" si="70"/>
        <v>666.38980827917112</v>
      </c>
      <c r="M77" s="14">
        <f t="shared" si="66"/>
        <v>1.6662558975105813E-2</v>
      </c>
      <c r="N77" s="14"/>
      <c r="O77" s="31">
        <v>36485.553550000004</v>
      </c>
      <c r="P77" s="23">
        <f t="shared" si="71"/>
        <v>4174.0815499999953</v>
      </c>
      <c r="Q77" s="14">
        <f t="shared" si="73"/>
        <v>0.114403678822628</v>
      </c>
    </row>
    <row r="78" spans="2:17" x14ac:dyDescent="0.3">
      <c r="B78" s="2"/>
      <c r="C78" s="2"/>
      <c r="D78" s="2" t="s">
        <v>30</v>
      </c>
      <c r="E78" s="2"/>
      <c r="F78" s="2"/>
      <c r="G78" s="31">
        <v>625.19079699999998</v>
      </c>
      <c r="H78" s="31">
        <v>1020.896632</v>
      </c>
      <c r="I78" s="31">
        <v>597.83023300000002</v>
      </c>
      <c r="J78" s="46">
        <f t="shared" si="69"/>
        <v>2243.9176619999998</v>
      </c>
      <c r="K78" s="31">
        <v>2077.5999243045026</v>
      </c>
      <c r="L78" s="23">
        <f t="shared" si="70"/>
        <v>166.31773769549727</v>
      </c>
      <c r="M78" s="14">
        <f t="shared" si="66"/>
        <v>8.0052822369626242E-2</v>
      </c>
      <c r="N78" s="14"/>
      <c r="O78" s="31">
        <v>1892.1548010000001</v>
      </c>
      <c r="P78" s="23">
        <f t="shared" si="71"/>
        <v>351.7628609999997</v>
      </c>
      <c r="Q78" s="14">
        <f t="shared" si="73"/>
        <v>0.18590596330389761</v>
      </c>
    </row>
    <row r="79" spans="2:17" x14ac:dyDescent="0.3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14"/>
      <c r="N79" s="14"/>
      <c r="O79" s="27"/>
      <c r="P79" s="27"/>
      <c r="Q79" s="14"/>
    </row>
    <row r="80" spans="2:17" x14ac:dyDescent="0.3">
      <c r="B80" s="2"/>
      <c r="C80" s="2" t="s">
        <v>22</v>
      </c>
      <c r="D80" s="2"/>
      <c r="E80" s="2"/>
      <c r="F80" s="2"/>
      <c r="G80" s="23">
        <f t="shared" ref="G80:L80" si="74">SUM(G81:G86)</f>
        <v>23379.753061129999</v>
      </c>
      <c r="H80" s="23">
        <f t="shared" si="74"/>
        <v>28997.99213916</v>
      </c>
      <c r="I80" s="23">
        <f t="shared" si="74"/>
        <v>22854.760655870003</v>
      </c>
      <c r="J80" s="23">
        <f t="shared" si="74"/>
        <v>75232.505856160002</v>
      </c>
      <c r="K80" s="23">
        <f t="shared" si="74"/>
        <v>73914.111387415542</v>
      </c>
      <c r="L80" s="23">
        <f t="shared" si="74"/>
        <v>1318.3944687444678</v>
      </c>
      <c r="M80" s="14">
        <f t="shared" ref="M80:M86" si="75">L80/ABS(K80)</f>
        <v>1.7836843925975072E-2</v>
      </c>
      <c r="N80" s="14"/>
      <c r="O80" s="23">
        <f>SUM(O81:O86)</f>
        <v>70782.384570830007</v>
      </c>
      <c r="P80" s="23">
        <f>SUM(P81:P86)</f>
        <v>4450.1212853300094</v>
      </c>
      <c r="Q80" s="14">
        <f t="shared" ref="Q80:Q86" si="76">P80/ABS(O80)</f>
        <v>6.2870462931026203E-2</v>
      </c>
    </row>
    <row r="81" spans="1:17" x14ac:dyDescent="0.3">
      <c r="B81" s="2"/>
      <c r="C81" s="2"/>
      <c r="D81" s="2" t="s">
        <v>31</v>
      </c>
      <c r="E81" s="2"/>
      <c r="F81" s="2"/>
      <c r="G81" s="31">
        <v>5312.6153281300003</v>
      </c>
      <c r="H81" s="31">
        <v>5652.5713597100003</v>
      </c>
      <c r="I81" s="31">
        <v>5251.9591612100012</v>
      </c>
      <c r="J81" s="46">
        <f t="shared" ref="J81:J86" si="77">SUM(G81:I81)</f>
        <v>16217.145849050001</v>
      </c>
      <c r="K81" s="31">
        <v>15266.123441581431</v>
      </c>
      <c r="L81" s="23">
        <f t="shared" ref="L81:L86" si="78">J81-K81</f>
        <v>951.02240746857024</v>
      </c>
      <c r="M81" s="14">
        <f t="shared" si="75"/>
        <v>6.2296260809617365E-2</v>
      </c>
      <c r="N81" s="14"/>
      <c r="O81" s="31">
        <v>14659.373765910001</v>
      </c>
      <c r="P81" s="23">
        <f t="shared" ref="P81:P86" si="79">J81-O81</f>
        <v>1557.7720831400002</v>
      </c>
      <c r="Q81" s="14">
        <f t="shared" si="76"/>
        <v>0.10626457228088142</v>
      </c>
    </row>
    <row r="82" spans="1:17" x14ac:dyDescent="0.3">
      <c r="B82" s="2"/>
      <c r="C82" s="2"/>
      <c r="D82" s="2" t="s">
        <v>32</v>
      </c>
      <c r="E82" s="2"/>
      <c r="F82" s="2"/>
      <c r="G82" s="31">
        <v>396.21751203999997</v>
      </c>
      <c r="H82" s="31">
        <v>327.14643860000001</v>
      </c>
      <c r="I82" s="31">
        <v>299.89382139000003</v>
      </c>
      <c r="J82" s="46">
        <f t="shared" si="77"/>
        <v>1023.2577720300001</v>
      </c>
      <c r="K82" s="31">
        <v>1070.1466861199228</v>
      </c>
      <c r="L82" s="23">
        <f t="shared" si="78"/>
        <v>-46.888914089922764</v>
      </c>
      <c r="M82" s="14">
        <f t="shared" si="75"/>
        <v>-4.381540839034874E-2</v>
      </c>
      <c r="N82" s="14"/>
      <c r="O82" s="31">
        <v>1027.6044334000001</v>
      </c>
      <c r="P82" s="23">
        <f t="shared" si="79"/>
        <v>-4.3466613699999925</v>
      </c>
      <c r="Q82" s="14">
        <f t="shared" si="76"/>
        <v>-4.2298974476183806E-3</v>
      </c>
    </row>
    <row r="83" spans="1:17" x14ac:dyDescent="0.3">
      <c r="B83" s="2"/>
      <c r="C83" s="2"/>
      <c r="D83" s="2" t="s">
        <v>33</v>
      </c>
      <c r="E83" s="2"/>
      <c r="F83" s="2"/>
      <c r="G83" s="31">
        <v>2725.9036637200002</v>
      </c>
      <c r="H83" s="31">
        <v>2319.7221056800004</v>
      </c>
      <c r="I83" s="31">
        <v>2100.16535049</v>
      </c>
      <c r="J83" s="46">
        <f t="shared" si="77"/>
        <v>7145.7911198900001</v>
      </c>
      <c r="K83" s="31">
        <v>8543.7626957164302</v>
      </c>
      <c r="L83" s="23">
        <f t="shared" si="78"/>
        <v>-1397.9715758264301</v>
      </c>
      <c r="M83" s="14">
        <f t="shared" si="75"/>
        <v>-0.16362481328365175</v>
      </c>
      <c r="N83" s="14"/>
      <c r="O83" s="31">
        <v>7697.1160888000004</v>
      </c>
      <c r="P83" s="23">
        <f t="shared" si="79"/>
        <v>-551.32496891000028</v>
      </c>
      <c r="Q83" s="14">
        <f t="shared" si="76"/>
        <v>-7.1627472231090283E-2</v>
      </c>
    </row>
    <row r="84" spans="1:17" x14ac:dyDescent="0.3">
      <c r="B84" s="2"/>
      <c r="C84" s="2"/>
      <c r="D84" s="2" t="s">
        <v>34</v>
      </c>
      <c r="E84" s="2"/>
      <c r="F84" s="2"/>
      <c r="G84" s="31">
        <v>10343.230960270001</v>
      </c>
      <c r="H84" s="31">
        <v>10876.95035942</v>
      </c>
      <c r="I84" s="31">
        <v>9805.4928980600034</v>
      </c>
      <c r="J84" s="46">
        <f t="shared" si="77"/>
        <v>31025.674217750005</v>
      </c>
      <c r="K84" s="31">
        <v>30877.488993634513</v>
      </c>
      <c r="L84" s="23">
        <f t="shared" si="78"/>
        <v>148.18522411549202</v>
      </c>
      <c r="M84" s="14">
        <f t="shared" si="75"/>
        <v>4.7991345457540557E-3</v>
      </c>
      <c r="N84" s="14"/>
      <c r="O84" s="31">
        <v>29650.227755239997</v>
      </c>
      <c r="P84" s="23">
        <f t="shared" si="79"/>
        <v>1375.4464625100081</v>
      </c>
      <c r="Q84" s="14">
        <f t="shared" si="76"/>
        <v>4.6389069044062557E-2</v>
      </c>
    </row>
    <row r="85" spans="1:17" x14ac:dyDescent="0.3">
      <c r="B85" s="2"/>
      <c r="C85" s="2"/>
      <c r="D85" s="2" t="s">
        <v>56</v>
      </c>
      <c r="E85" s="2"/>
      <c r="F85" s="2"/>
      <c r="G85" s="31">
        <v>4206.4250399900002</v>
      </c>
      <c r="H85" s="31">
        <v>9366.9859760700001</v>
      </c>
      <c r="I85" s="31">
        <v>4960.3890530000008</v>
      </c>
      <c r="J85" s="46">
        <f t="shared" si="77"/>
        <v>18533.800069060002</v>
      </c>
      <c r="K85" s="31">
        <v>16746.167681466264</v>
      </c>
      <c r="L85" s="23">
        <f t="shared" si="78"/>
        <v>1787.6323875937378</v>
      </c>
      <c r="M85" s="14">
        <f t="shared" si="75"/>
        <v>0.10674874524110915</v>
      </c>
      <c r="N85" s="14"/>
      <c r="O85" s="31">
        <v>16394.213953390001</v>
      </c>
      <c r="P85" s="23">
        <f t="shared" si="79"/>
        <v>2139.5861156700012</v>
      </c>
      <c r="Q85" s="14">
        <f t="shared" si="76"/>
        <v>0.13050861247468207</v>
      </c>
    </row>
    <row r="86" spans="1:17" x14ac:dyDescent="0.3">
      <c r="B86" s="2"/>
      <c r="C86" s="2"/>
      <c r="D86" s="2" t="s">
        <v>21</v>
      </c>
      <c r="E86" s="2"/>
      <c r="F86" s="2"/>
      <c r="G86" s="31">
        <v>395.36055698000001</v>
      </c>
      <c r="H86" s="31">
        <v>454.61589967999998</v>
      </c>
      <c r="I86" s="31">
        <v>436.86037171999999</v>
      </c>
      <c r="J86" s="46">
        <f t="shared" si="77"/>
        <v>1286.83682838</v>
      </c>
      <c r="K86" s="31">
        <v>1410.4218888969795</v>
      </c>
      <c r="L86" s="23">
        <f t="shared" si="78"/>
        <v>-123.58506051697941</v>
      </c>
      <c r="M86" s="14">
        <f t="shared" si="75"/>
        <v>-8.7622761309829864E-2</v>
      </c>
      <c r="N86" s="14"/>
      <c r="O86" s="31">
        <v>1353.8485740900001</v>
      </c>
      <c r="P86" s="23">
        <f t="shared" si="79"/>
        <v>-67.011745710000014</v>
      </c>
      <c r="Q86" s="14">
        <f t="shared" si="76"/>
        <v>-4.949722368695663E-2</v>
      </c>
    </row>
    <row r="87" spans="1:17" x14ac:dyDescent="0.3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14"/>
      <c r="N87" s="14"/>
      <c r="O87" s="24"/>
      <c r="P87" s="24"/>
      <c r="Q87" s="14"/>
    </row>
    <row r="88" spans="1:17" s="5" customFormat="1" x14ac:dyDescent="0.3">
      <c r="B88" s="5" t="s">
        <v>10</v>
      </c>
      <c r="C88" s="6"/>
      <c r="D88" s="6"/>
      <c r="E88" s="6"/>
      <c r="F88" s="6"/>
      <c r="G88" s="25">
        <v>2403.8771321200002</v>
      </c>
      <c r="H88" s="25">
        <v>5614.4300006000003</v>
      </c>
      <c r="I88" s="25">
        <v>6446.6167969493208</v>
      </c>
      <c r="J88" s="37">
        <f t="shared" ref="J88" si="80">SUM(G88:I88)</f>
        <v>14464.923929669321</v>
      </c>
      <c r="K88" s="25">
        <v>15435.690721190598</v>
      </c>
      <c r="L88" s="25">
        <f>J88-K88</f>
        <v>-970.7667915212769</v>
      </c>
      <c r="M88" s="13">
        <f t="shared" ref="M88:M94" si="81">L88/ABS(K88)</f>
        <v>-6.2891049649535791E-2</v>
      </c>
      <c r="N88" s="13"/>
      <c r="O88" s="25">
        <v>15823.09451762</v>
      </c>
      <c r="P88" s="25">
        <f>J88-O88</f>
        <v>-1358.170587950679</v>
      </c>
      <c r="Q88" s="13">
        <f>P88/ABS(O88)</f>
        <v>-8.5834701071795499E-2</v>
      </c>
    </row>
    <row r="89" spans="1:17" s="5" customFormat="1" x14ac:dyDescent="0.3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13"/>
      <c r="N89" s="13"/>
      <c r="O89" s="25"/>
      <c r="P89" s="25"/>
      <c r="Q89" s="13"/>
    </row>
    <row r="90" spans="1:17" s="5" customFormat="1" x14ac:dyDescent="0.3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37">
        <f t="shared" ref="J90" si="82">SUM(G90:I90)</f>
        <v>0</v>
      </c>
      <c r="K90" s="28">
        <v>101.28711363899885</v>
      </c>
      <c r="L90" s="25">
        <f>J90-K90</f>
        <v>-101.28711363899885</v>
      </c>
      <c r="M90" s="13">
        <f t="shared" si="81"/>
        <v>-1</v>
      </c>
      <c r="N90" s="13"/>
      <c r="O90" s="28">
        <v>224.20730949</v>
      </c>
      <c r="P90" s="25">
        <f>J90-O90</f>
        <v>-224.20730949</v>
      </c>
      <c r="Q90" s="13">
        <f>P90/ABS(O90)</f>
        <v>-1</v>
      </c>
    </row>
    <row r="91" spans="1:17" s="5" customFormat="1" x14ac:dyDescent="0.3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13"/>
      <c r="N91" s="13"/>
      <c r="O91" s="25"/>
      <c r="P91" s="25"/>
      <c r="Q91" s="13"/>
    </row>
    <row r="92" spans="1:17" s="5" customFormat="1" x14ac:dyDescent="0.3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37">
        <f t="shared" ref="J92" si="83">SUM(G92:I92)</f>
        <v>0</v>
      </c>
      <c r="K92" s="25">
        <v>0</v>
      </c>
      <c r="L92" s="25">
        <f>J92-K92</f>
        <v>0</v>
      </c>
      <c r="M92" s="13">
        <v>0</v>
      </c>
      <c r="N92" s="13"/>
      <c r="O92" s="25">
        <v>0</v>
      </c>
      <c r="P92" s="25">
        <f>J92-O92</f>
        <v>0</v>
      </c>
      <c r="Q92" s="13">
        <v>0</v>
      </c>
    </row>
    <row r="93" spans="1:17" s="5" customFormat="1" x14ac:dyDescent="0.3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13"/>
      <c r="N93" s="13"/>
      <c r="O93" s="25"/>
      <c r="P93" s="25"/>
      <c r="Q93" s="13"/>
    </row>
    <row r="94" spans="1:17" s="5" customFormat="1" x14ac:dyDescent="0.3">
      <c r="B94" s="5" t="s">
        <v>13</v>
      </c>
      <c r="C94" s="6"/>
      <c r="D94" s="6"/>
      <c r="E94" s="6"/>
      <c r="F94" s="6"/>
      <c r="G94" s="37">
        <v>703.98744506790001</v>
      </c>
      <c r="H94" s="37">
        <v>131.06384954430001</v>
      </c>
      <c r="I94" s="37">
        <v>657.09342775100015</v>
      </c>
      <c r="J94" s="37">
        <f t="shared" ref="J94" si="84">SUM(G94:I94)</f>
        <v>1492.1447223632003</v>
      </c>
      <c r="K94" s="37">
        <v>885.85217365774622</v>
      </c>
      <c r="L94" s="25">
        <f>J94-K94</f>
        <v>606.29254870545412</v>
      </c>
      <c r="M94" s="13">
        <f t="shared" si="81"/>
        <v>0.68441729527177131</v>
      </c>
      <c r="N94" s="38"/>
      <c r="O94" s="37">
        <v>1439.463457181</v>
      </c>
      <c r="P94" s="25">
        <f>J94-O94</f>
        <v>52.681265182200377</v>
      </c>
      <c r="Q94" s="38">
        <f>P94/ABS(O94)</f>
        <v>3.6597848260330079E-2</v>
      </c>
    </row>
    <row r="95" spans="1:17" s="5" customFormat="1" ht="16.2" thickBot="1" x14ac:dyDescent="0.35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1"/>
      <c r="N95" s="41"/>
      <c r="O95" s="40"/>
      <c r="P95" s="40"/>
      <c r="Q95" s="41"/>
    </row>
    <row r="96" spans="1:17" s="5" customFormat="1" x14ac:dyDescent="0.3">
      <c r="G96" s="42"/>
      <c r="H96" s="42"/>
      <c r="I96" s="42"/>
      <c r="J96" s="42"/>
      <c r="K96" s="42"/>
      <c r="L96" s="42"/>
      <c r="M96" s="43"/>
      <c r="N96" s="43"/>
      <c r="O96" s="42"/>
      <c r="P96" s="42"/>
      <c r="Q96" s="43"/>
    </row>
    <row r="97" spans="1:17" s="5" customFormat="1" x14ac:dyDescent="0.3">
      <c r="A97" s="5" t="s">
        <v>42</v>
      </c>
      <c r="G97" s="29"/>
      <c r="H97" s="29"/>
      <c r="I97" s="29"/>
      <c r="J97" s="29"/>
      <c r="K97" s="29"/>
      <c r="L97" s="29"/>
      <c r="M97" s="15"/>
      <c r="N97" s="15"/>
      <c r="O97" s="29"/>
      <c r="P97" s="29"/>
      <c r="Q97" s="15"/>
    </row>
    <row r="98" spans="1:17" x14ac:dyDescent="0.3">
      <c r="A98" s="33" t="s">
        <v>72</v>
      </c>
      <c r="M98" s="16"/>
      <c r="N98" s="16"/>
      <c r="Q98" s="16"/>
    </row>
  </sheetData>
  <phoneticPr fontId="8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2020-02-03T17:24:27Z</cp:lastPrinted>
  <dcterms:created xsi:type="dcterms:W3CDTF">2012-05-30T22:15:58Z</dcterms:created>
  <dcterms:modified xsi:type="dcterms:W3CDTF">2024-08-08T23:53:19Z</dcterms:modified>
</cp:coreProperties>
</file>