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300" windowWidth="7905" windowHeight="8805" tabRatio="685" firstSheet="1" activeTab="1"/>
  </bookViews>
  <sheets>
    <sheet name="A (2)" sheetId="3" state="hidden" r:id="rId1"/>
    <sheet name="A" sheetId="2" r:id="rId2"/>
  </sheets>
  <definedNames>
    <definedName name="_xlnm.Print_Area" localSheetId="0">'A (2)'!$A$1:$T$100</definedName>
  </definedNames>
  <calcPr calcId="145621"/>
</workbook>
</file>

<file path=xl/calcChain.xml><?xml version="1.0" encoding="utf-8"?>
<calcChain xmlns="http://schemas.openxmlformats.org/spreadsheetml/2006/main">
  <c r="S96" i="2" l="1"/>
  <c r="S94" i="2"/>
  <c r="S92" i="2"/>
  <c r="S90" i="2"/>
  <c r="S88" i="2"/>
  <c r="S87" i="2"/>
  <c r="S86" i="2"/>
  <c r="S85" i="2"/>
  <c r="S84" i="2"/>
  <c r="S83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5" i="2"/>
  <c r="S64" i="2"/>
  <c r="S63" i="2"/>
  <c r="S62" i="2"/>
  <c r="S61" i="2"/>
  <c r="S60" i="2"/>
  <c r="S41" i="2"/>
  <c r="S40" i="2"/>
  <c r="S37" i="2"/>
  <c r="S36" i="2"/>
  <c r="S34" i="2"/>
  <c r="S33" i="2"/>
  <c r="S28" i="2"/>
  <c r="S25" i="2"/>
  <c r="S24" i="2"/>
  <c r="S22" i="2"/>
  <c r="S21" i="2"/>
  <c r="S19" i="2"/>
  <c r="R82" i="2"/>
  <c r="S8" i="2"/>
  <c r="R67" i="2"/>
  <c r="R59" i="2"/>
  <c r="R53" i="2"/>
  <c r="R52" i="2"/>
  <c r="R39" i="2"/>
  <c r="R32" i="2"/>
  <c r="R27" i="2"/>
  <c r="R23" i="2"/>
  <c r="R20" i="2"/>
  <c r="R18" i="2"/>
  <c r="R17" i="2" s="1"/>
  <c r="R15" i="2"/>
  <c r="R14" i="2"/>
  <c r="R13" i="2"/>
  <c r="R12" i="2"/>
  <c r="R57" i="2" l="1"/>
  <c r="R55" i="2" s="1"/>
  <c r="R11" i="2" l="1"/>
  <c r="R10" i="2" s="1"/>
  <c r="R30" i="2" s="1"/>
  <c r="R43" i="2" s="1"/>
  <c r="R45" i="2" l="1"/>
  <c r="Q82" i="2" l="1"/>
  <c r="Q67" i="2"/>
  <c r="Q59" i="2"/>
  <c r="Q53" i="2"/>
  <c r="Q52" i="2"/>
  <c r="Q39" i="2"/>
  <c r="Q32" i="2"/>
  <c r="Q27" i="2"/>
  <c r="Q23" i="2"/>
  <c r="Q20" i="2"/>
  <c r="Q18" i="2" s="1"/>
  <c r="Q17" i="2" s="1"/>
  <c r="Q15" i="2"/>
  <c r="Q14" i="2"/>
  <c r="Q13" i="2"/>
  <c r="Q12" i="2"/>
  <c r="Q57" i="2" l="1"/>
  <c r="Q55" i="2" s="1"/>
  <c r="Q11" i="2" l="1"/>
  <c r="Q10" i="2" s="1"/>
  <c r="Q30" i="2" s="1"/>
  <c r="Q43" i="2" s="1"/>
  <c r="P67" i="2"/>
  <c r="Q45" i="2" l="1"/>
  <c r="P82" i="2"/>
  <c r="P59" i="2"/>
  <c r="P53" i="2"/>
  <c r="P52" i="2"/>
  <c r="P39" i="2"/>
  <c r="P32" i="2"/>
  <c r="P27" i="2"/>
  <c r="P23" i="2"/>
  <c r="P20" i="2"/>
  <c r="P15" i="2"/>
  <c r="P14" i="2"/>
  <c r="P13" i="2"/>
  <c r="P12" i="2"/>
  <c r="P57" i="2" l="1"/>
  <c r="P18" i="2"/>
  <c r="P17" i="2" s="1"/>
  <c r="S23" i="2"/>
  <c r="S20" i="2"/>
  <c r="P55" i="2"/>
  <c r="P11" i="2"/>
  <c r="P10" i="2" s="1"/>
  <c r="P30" i="2" s="1"/>
  <c r="P43" i="2" l="1"/>
  <c r="P45" i="2"/>
  <c r="T52" i="2" l="1"/>
  <c r="O14" i="2" l="1"/>
  <c r="S96" i="3"/>
  <c r="R96" i="3"/>
  <c r="P96" i="3"/>
  <c r="S94" i="3"/>
  <c r="R94" i="3"/>
  <c r="P94" i="3"/>
  <c r="R92" i="3"/>
  <c r="S92" i="3" s="1"/>
  <c r="P92" i="3"/>
  <c r="P90" i="3"/>
  <c r="R90" i="3" s="1"/>
  <c r="S88" i="3"/>
  <c r="R88" i="3"/>
  <c r="P88" i="3"/>
  <c r="S87" i="3"/>
  <c r="R87" i="3"/>
  <c r="P87" i="3"/>
  <c r="R86" i="3"/>
  <c r="S86" i="3" s="1"/>
  <c r="P86" i="3"/>
  <c r="P85" i="3"/>
  <c r="P82" i="3" s="1"/>
  <c r="S84" i="3"/>
  <c r="R84" i="3"/>
  <c r="P84" i="3"/>
  <c r="S83" i="3"/>
  <c r="R83" i="3"/>
  <c r="P83" i="3"/>
  <c r="Q82" i="3"/>
  <c r="O82" i="3"/>
  <c r="N82" i="3"/>
  <c r="M82" i="3"/>
  <c r="L82" i="3"/>
  <c r="K82" i="3"/>
  <c r="J82" i="3"/>
  <c r="I82" i="3"/>
  <c r="H82" i="3"/>
  <c r="G82" i="3"/>
  <c r="S80" i="3"/>
  <c r="R80" i="3"/>
  <c r="P80" i="3"/>
  <c r="R79" i="3"/>
  <c r="S79" i="3" s="1"/>
  <c r="P79" i="3"/>
  <c r="P78" i="3"/>
  <c r="R78" i="3" s="1"/>
  <c r="S78" i="3" s="1"/>
  <c r="S77" i="3"/>
  <c r="R77" i="3"/>
  <c r="P77" i="3"/>
  <c r="S76" i="3"/>
  <c r="R76" i="3"/>
  <c r="P76" i="3"/>
  <c r="R75" i="3"/>
  <c r="S75" i="3" s="1"/>
  <c r="P75" i="3"/>
  <c r="P74" i="3"/>
  <c r="R74" i="3" s="1"/>
  <c r="S74" i="3" s="1"/>
  <c r="S73" i="3"/>
  <c r="R73" i="3"/>
  <c r="P73" i="3"/>
  <c r="S72" i="3"/>
  <c r="R72" i="3"/>
  <c r="P72" i="3"/>
  <c r="R71" i="3"/>
  <c r="S71" i="3" s="1"/>
  <c r="P71" i="3"/>
  <c r="P70" i="3"/>
  <c r="P67" i="3" s="1"/>
  <c r="S69" i="3"/>
  <c r="R69" i="3"/>
  <c r="P69" i="3"/>
  <c r="R68" i="3"/>
  <c r="P68" i="3"/>
  <c r="Q67" i="3"/>
  <c r="O67" i="3"/>
  <c r="N67" i="3"/>
  <c r="M67" i="3"/>
  <c r="L67" i="3"/>
  <c r="K67" i="3"/>
  <c r="J67" i="3"/>
  <c r="I67" i="3"/>
  <c r="H67" i="3"/>
  <c r="G67" i="3"/>
  <c r="R65" i="3"/>
  <c r="S65" i="3" s="1"/>
  <c r="P65" i="3"/>
  <c r="P64" i="3"/>
  <c r="R64" i="3" s="1"/>
  <c r="S64" i="3" s="1"/>
  <c r="S63" i="3"/>
  <c r="R63" i="3"/>
  <c r="P63" i="3"/>
  <c r="S62" i="3"/>
  <c r="R62" i="3"/>
  <c r="P62" i="3"/>
  <c r="R61" i="3"/>
  <c r="R59" i="3" s="1"/>
  <c r="P61" i="3"/>
  <c r="P59" i="3" s="1"/>
  <c r="R60" i="3"/>
  <c r="P60" i="3"/>
  <c r="Q59" i="3"/>
  <c r="Q57" i="3" s="1"/>
  <c r="O59" i="3"/>
  <c r="O57" i="3" s="1"/>
  <c r="N59" i="3"/>
  <c r="N57" i="3" s="1"/>
  <c r="M59" i="3"/>
  <c r="M57" i="3" s="1"/>
  <c r="L59" i="3"/>
  <c r="K59" i="3"/>
  <c r="K57" i="3" s="1"/>
  <c r="J59" i="3"/>
  <c r="J57" i="3" s="1"/>
  <c r="I59" i="3"/>
  <c r="I57" i="3" s="1"/>
  <c r="H59" i="3"/>
  <c r="G59" i="3"/>
  <c r="G57" i="3" s="1"/>
  <c r="L57" i="3"/>
  <c r="L55" i="3" s="1"/>
  <c r="H57" i="3"/>
  <c r="H55" i="3" s="1"/>
  <c r="S53" i="3"/>
  <c r="R53" i="3"/>
  <c r="O53" i="3"/>
  <c r="N53" i="3"/>
  <c r="M53" i="3"/>
  <c r="L53" i="3"/>
  <c r="K53" i="3"/>
  <c r="J53" i="3"/>
  <c r="I53" i="3"/>
  <c r="H53" i="3"/>
  <c r="G53" i="3"/>
  <c r="O52" i="3"/>
  <c r="N52" i="3"/>
  <c r="M52" i="3"/>
  <c r="L52" i="3"/>
  <c r="K52" i="3"/>
  <c r="J52" i="3"/>
  <c r="I52" i="3"/>
  <c r="B49" i="3"/>
  <c r="P41" i="3"/>
  <c r="R41" i="3" s="1"/>
  <c r="S41" i="3" s="1"/>
  <c r="P40" i="3"/>
  <c r="R40" i="3" s="1"/>
  <c r="Q39" i="3"/>
  <c r="O39" i="3"/>
  <c r="N39" i="3"/>
  <c r="M39" i="3"/>
  <c r="L39" i="3"/>
  <c r="K39" i="3"/>
  <c r="J39" i="3"/>
  <c r="I39" i="3"/>
  <c r="H39" i="3"/>
  <c r="G39" i="3"/>
  <c r="R37" i="3"/>
  <c r="P37" i="3"/>
  <c r="R36" i="3"/>
  <c r="S36" i="3" s="1"/>
  <c r="P36" i="3"/>
  <c r="G36" i="3"/>
  <c r="R34" i="3"/>
  <c r="S34" i="3" s="1"/>
  <c r="P34" i="3"/>
  <c r="P33" i="3"/>
  <c r="P32" i="3" s="1"/>
  <c r="Q32" i="3"/>
  <c r="O32" i="3"/>
  <c r="N32" i="3"/>
  <c r="M32" i="3"/>
  <c r="L32" i="3"/>
  <c r="K32" i="3"/>
  <c r="J32" i="3"/>
  <c r="I32" i="3"/>
  <c r="H32" i="3"/>
  <c r="G32" i="3"/>
  <c r="R28" i="3"/>
  <c r="S28" i="3" s="1"/>
  <c r="P28" i="3"/>
  <c r="Q27" i="3"/>
  <c r="Q17" i="3" s="1"/>
  <c r="P27" i="3"/>
  <c r="O27" i="3"/>
  <c r="N27" i="3"/>
  <c r="M27" i="3"/>
  <c r="M17" i="3" s="1"/>
  <c r="L27" i="3"/>
  <c r="K27" i="3"/>
  <c r="J27" i="3"/>
  <c r="I27" i="3"/>
  <c r="I17" i="3" s="1"/>
  <c r="H27" i="3"/>
  <c r="G27" i="3"/>
  <c r="R25" i="3"/>
  <c r="S25" i="3" s="1"/>
  <c r="P25" i="3"/>
  <c r="P24" i="3"/>
  <c r="R24" i="3" s="1"/>
  <c r="Q23" i="3"/>
  <c r="O23" i="3"/>
  <c r="N23" i="3"/>
  <c r="M23" i="3"/>
  <c r="L23" i="3"/>
  <c r="L18" i="3" s="1"/>
  <c r="L17" i="3" s="1"/>
  <c r="K23" i="3"/>
  <c r="J23" i="3"/>
  <c r="I23" i="3"/>
  <c r="H23" i="3"/>
  <c r="H18" i="3" s="1"/>
  <c r="H17" i="3" s="1"/>
  <c r="G23" i="3"/>
  <c r="P22" i="3"/>
  <c r="R22" i="3" s="1"/>
  <c r="S22" i="3" s="1"/>
  <c r="P21" i="3"/>
  <c r="R21" i="3" s="1"/>
  <c r="Q20" i="3"/>
  <c r="O20" i="3"/>
  <c r="N20" i="3"/>
  <c r="M20" i="3"/>
  <c r="L20" i="3"/>
  <c r="K20" i="3"/>
  <c r="J20" i="3"/>
  <c r="I20" i="3"/>
  <c r="H20" i="3"/>
  <c r="G20" i="3"/>
  <c r="P19" i="3"/>
  <c r="R19" i="3" s="1"/>
  <c r="S19" i="3" s="1"/>
  <c r="Q18" i="3"/>
  <c r="O18" i="3"/>
  <c r="O17" i="3" s="1"/>
  <c r="N18" i="3"/>
  <c r="N17" i="3" s="1"/>
  <c r="M18" i="3"/>
  <c r="K18" i="3"/>
  <c r="K17" i="3" s="1"/>
  <c r="J18" i="3"/>
  <c r="J17" i="3" s="1"/>
  <c r="I18" i="3"/>
  <c r="G18" i="3"/>
  <c r="G17" i="3" s="1"/>
  <c r="R15" i="3"/>
  <c r="S15" i="3" s="1"/>
  <c r="Q15" i="3"/>
  <c r="P15" i="3"/>
  <c r="O15" i="3"/>
  <c r="N15" i="3"/>
  <c r="M15" i="3"/>
  <c r="L15" i="3"/>
  <c r="K15" i="3"/>
  <c r="J15" i="3"/>
  <c r="I15" i="3"/>
  <c r="H15" i="3"/>
  <c r="G15" i="3"/>
  <c r="R14" i="3"/>
  <c r="S14" i="3" s="1"/>
  <c r="Q14" i="3"/>
  <c r="P14" i="3"/>
  <c r="O14" i="3"/>
  <c r="N14" i="3"/>
  <c r="M14" i="3"/>
  <c r="L14" i="3"/>
  <c r="K14" i="3"/>
  <c r="J14" i="3"/>
  <c r="I14" i="3"/>
  <c r="H14" i="3"/>
  <c r="G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Q12" i="3"/>
  <c r="P12" i="3"/>
  <c r="O12" i="3"/>
  <c r="N12" i="3"/>
  <c r="M12" i="3"/>
  <c r="L12" i="3"/>
  <c r="K12" i="3"/>
  <c r="J12" i="3"/>
  <c r="I12" i="3"/>
  <c r="H12" i="3"/>
  <c r="G12" i="3"/>
  <c r="L11" i="3"/>
  <c r="L10" i="3" s="1"/>
  <c r="L30" i="3" s="1"/>
  <c r="H11" i="3"/>
  <c r="H10" i="3" s="1"/>
  <c r="H30" i="3" s="1"/>
  <c r="P8" i="3"/>
  <c r="P53" i="3" s="1"/>
  <c r="S21" i="3" l="1"/>
  <c r="R20" i="3"/>
  <c r="S20" i="3" s="1"/>
  <c r="S40" i="3"/>
  <c r="R39" i="3"/>
  <c r="S39" i="3" s="1"/>
  <c r="S59" i="3"/>
  <c r="M55" i="3"/>
  <c r="M11" i="3"/>
  <c r="M10" i="3" s="1"/>
  <c r="M30" i="3" s="1"/>
  <c r="N55" i="3"/>
  <c r="N11" i="3"/>
  <c r="N10" i="3" s="1"/>
  <c r="N30" i="3" s="1"/>
  <c r="H45" i="3"/>
  <c r="H43" i="3"/>
  <c r="G55" i="3"/>
  <c r="G11" i="3"/>
  <c r="G10" i="3" s="1"/>
  <c r="G30" i="3" s="1"/>
  <c r="K55" i="3"/>
  <c r="K11" i="3"/>
  <c r="K10" i="3" s="1"/>
  <c r="K30" i="3" s="1"/>
  <c r="O55" i="3"/>
  <c r="O11" i="3"/>
  <c r="O10" i="3" s="1"/>
  <c r="O30" i="3" s="1"/>
  <c r="P57" i="3"/>
  <c r="L43" i="3"/>
  <c r="L45" i="3"/>
  <c r="S24" i="3"/>
  <c r="R23" i="3"/>
  <c r="S23" i="3" s="1"/>
  <c r="Q11" i="3"/>
  <c r="Q10" i="3" s="1"/>
  <c r="Q30" i="3" s="1"/>
  <c r="Q55" i="3"/>
  <c r="I11" i="3"/>
  <c r="I10" i="3" s="1"/>
  <c r="I30" i="3" s="1"/>
  <c r="I55" i="3"/>
  <c r="J55" i="3"/>
  <c r="J11" i="3"/>
  <c r="J10" i="3" s="1"/>
  <c r="J30" i="3" s="1"/>
  <c r="S90" i="3"/>
  <c r="R12" i="3"/>
  <c r="S12" i="3" s="1"/>
  <c r="P23" i="3"/>
  <c r="P20" i="3"/>
  <c r="P18" i="3" s="1"/>
  <c r="R27" i="3"/>
  <c r="S27" i="3" s="1"/>
  <c r="R33" i="3"/>
  <c r="P39" i="3"/>
  <c r="S61" i="3"/>
  <c r="R70" i="3"/>
  <c r="S70" i="3" s="1"/>
  <c r="R85" i="3"/>
  <c r="Q8" i="3"/>
  <c r="Q53" i="3" s="1"/>
  <c r="O82" i="2"/>
  <c r="O67" i="2"/>
  <c r="O59" i="2"/>
  <c r="O53" i="2"/>
  <c r="O52" i="2"/>
  <c r="O39" i="2"/>
  <c r="O32" i="2"/>
  <c r="O27" i="2"/>
  <c r="O23" i="2"/>
  <c r="O20" i="2"/>
  <c r="O15" i="2"/>
  <c r="O13" i="2"/>
  <c r="O12" i="2"/>
  <c r="P55" i="3" l="1"/>
  <c r="P11" i="3"/>
  <c r="P10" i="3" s="1"/>
  <c r="P30" i="3" s="1"/>
  <c r="R18" i="3"/>
  <c r="P17" i="3"/>
  <c r="J45" i="3"/>
  <c r="J43" i="3"/>
  <c r="I45" i="3"/>
  <c r="I43" i="3"/>
  <c r="O43" i="3"/>
  <c r="O45" i="3"/>
  <c r="G43" i="3"/>
  <c r="G45" i="3"/>
  <c r="N45" i="3"/>
  <c r="N43" i="3"/>
  <c r="S85" i="3"/>
  <c r="R82" i="3"/>
  <c r="S82" i="3" s="1"/>
  <c r="S33" i="3"/>
  <c r="R32" i="3"/>
  <c r="S32" i="3" s="1"/>
  <c r="R67" i="3"/>
  <c r="Q45" i="3"/>
  <c r="Q43" i="3"/>
  <c r="K43" i="3"/>
  <c r="K45" i="3"/>
  <c r="M45" i="3"/>
  <c r="M43" i="3"/>
  <c r="O18" i="2"/>
  <c r="O17" i="2" s="1"/>
  <c r="O57" i="2"/>
  <c r="O55" i="2" s="1"/>
  <c r="O11" i="2" l="1"/>
  <c r="O10" i="2" s="1"/>
  <c r="O30" i="2" s="1"/>
  <c r="O45" i="2" s="1"/>
  <c r="S67" i="3"/>
  <c r="R57" i="3"/>
  <c r="R17" i="3"/>
  <c r="S17" i="3" s="1"/>
  <c r="S18" i="3"/>
  <c r="P45" i="3"/>
  <c r="P43" i="3"/>
  <c r="O43" i="2" l="1"/>
  <c r="S57" i="3"/>
  <c r="R55" i="3"/>
  <c r="S55" i="3" s="1"/>
  <c r="R11" i="3"/>
  <c r="N82" i="2"/>
  <c r="N67" i="2"/>
  <c r="N59" i="2"/>
  <c r="N53" i="2"/>
  <c r="N52" i="2"/>
  <c r="N39" i="2"/>
  <c r="N32" i="2"/>
  <c r="N27" i="2"/>
  <c r="N23" i="2"/>
  <c r="N20" i="2"/>
  <c r="N15" i="2"/>
  <c r="N14" i="2"/>
  <c r="N13" i="2"/>
  <c r="N12" i="2"/>
  <c r="S11" i="3" l="1"/>
  <c r="R10" i="3"/>
  <c r="N18" i="2"/>
  <c r="N17" i="2" s="1"/>
  <c r="N57" i="2"/>
  <c r="N55" i="2" s="1"/>
  <c r="G36" i="2"/>
  <c r="M82" i="2"/>
  <c r="M67" i="2"/>
  <c r="M59" i="2"/>
  <c r="M53" i="2"/>
  <c r="M52" i="2"/>
  <c r="M12" i="2"/>
  <c r="M13" i="2"/>
  <c r="M14" i="2"/>
  <c r="M15" i="2"/>
  <c r="M20" i="2"/>
  <c r="M23" i="2"/>
  <c r="M27" i="2"/>
  <c r="M32" i="2"/>
  <c r="M39" i="2"/>
  <c r="L82" i="2"/>
  <c r="L67" i="2"/>
  <c r="L59" i="2"/>
  <c r="L53" i="2"/>
  <c r="L52" i="2"/>
  <c r="L12" i="2"/>
  <c r="L13" i="2"/>
  <c r="L14" i="2"/>
  <c r="L15" i="2"/>
  <c r="L20" i="2"/>
  <c r="L23" i="2"/>
  <c r="L18" i="2" s="1"/>
  <c r="L17" i="2" s="1"/>
  <c r="L27" i="2"/>
  <c r="L32" i="2"/>
  <c r="L39" i="2"/>
  <c r="K82" i="2"/>
  <c r="K67" i="2"/>
  <c r="K59" i="2"/>
  <c r="K57" i="2" s="1"/>
  <c r="K53" i="2"/>
  <c r="K52" i="2"/>
  <c r="K12" i="2"/>
  <c r="K13" i="2"/>
  <c r="K14" i="2"/>
  <c r="K15" i="2"/>
  <c r="K20" i="2"/>
  <c r="K23" i="2"/>
  <c r="K18" i="2" s="1"/>
  <c r="K17" i="2" s="1"/>
  <c r="K27" i="2"/>
  <c r="K32" i="2"/>
  <c r="K39" i="2"/>
  <c r="S67" i="2"/>
  <c r="J82" i="2"/>
  <c r="J67" i="2"/>
  <c r="J59" i="2"/>
  <c r="J53" i="2"/>
  <c r="J52" i="2"/>
  <c r="J39" i="2"/>
  <c r="J32" i="2"/>
  <c r="J27" i="2"/>
  <c r="J23" i="2"/>
  <c r="J20" i="2"/>
  <c r="J18" i="2" s="1"/>
  <c r="J17" i="2" s="1"/>
  <c r="J15" i="2"/>
  <c r="J14" i="2"/>
  <c r="J13" i="2"/>
  <c r="J12" i="2"/>
  <c r="I52" i="2"/>
  <c r="J57" i="2"/>
  <c r="J55" i="2" s="1"/>
  <c r="H53" i="2"/>
  <c r="I53" i="2"/>
  <c r="G53" i="2"/>
  <c r="I82" i="2"/>
  <c r="I67" i="2"/>
  <c r="I59" i="2"/>
  <c r="I12" i="2"/>
  <c r="I13" i="2"/>
  <c r="I14" i="2"/>
  <c r="I15" i="2"/>
  <c r="I20" i="2"/>
  <c r="I23" i="2"/>
  <c r="I27" i="2"/>
  <c r="I32" i="2"/>
  <c r="I39" i="2"/>
  <c r="U53" i="2"/>
  <c r="U96" i="2"/>
  <c r="U15" i="2" s="1"/>
  <c r="U94" i="2"/>
  <c r="U14" i="2" s="1"/>
  <c r="U92" i="2"/>
  <c r="U13" i="2" s="1"/>
  <c r="U88" i="2"/>
  <c r="U87" i="2"/>
  <c r="U86" i="2"/>
  <c r="U85" i="2"/>
  <c r="U84" i="2"/>
  <c r="U83" i="2"/>
  <c r="S82" i="2"/>
  <c r="H82" i="2"/>
  <c r="U80" i="2"/>
  <c r="V80" i="2" s="1"/>
  <c r="U79" i="2"/>
  <c r="V79" i="2" s="1"/>
  <c r="U78" i="2"/>
  <c r="V78" i="2" s="1"/>
  <c r="U77" i="2"/>
  <c r="V77" i="2" s="1"/>
  <c r="U76" i="2"/>
  <c r="U75" i="2"/>
  <c r="V75" i="2" s="1"/>
  <c r="U74" i="2"/>
  <c r="V74" i="2" s="1"/>
  <c r="U73" i="2"/>
  <c r="V73" i="2" s="1"/>
  <c r="U72" i="2"/>
  <c r="V72" i="2" s="1"/>
  <c r="U71" i="2"/>
  <c r="V71" i="2" s="1"/>
  <c r="U70" i="2"/>
  <c r="V70" i="2" s="1"/>
  <c r="U69" i="2"/>
  <c r="V69" i="2" s="1"/>
  <c r="U68" i="2"/>
  <c r="V68" i="2" s="1"/>
  <c r="H67" i="2"/>
  <c r="U65" i="2"/>
  <c r="V65" i="2" s="1"/>
  <c r="U64" i="2"/>
  <c r="U63" i="2"/>
  <c r="V63" i="2" s="1"/>
  <c r="U62" i="2"/>
  <c r="V62" i="2" s="1"/>
  <c r="U61" i="2"/>
  <c r="V61" i="2" s="1"/>
  <c r="H59" i="2"/>
  <c r="H57" i="2" s="1"/>
  <c r="U41" i="2"/>
  <c r="V41" i="2" s="1"/>
  <c r="U40" i="2"/>
  <c r="V40" i="2" s="1"/>
  <c r="H39" i="2"/>
  <c r="U37" i="2"/>
  <c r="U34" i="2"/>
  <c r="U33" i="2"/>
  <c r="H32" i="2"/>
  <c r="S27" i="2"/>
  <c r="H27" i="2"/>
  <c r="U25" i="2"/>
  <c r="V25" i="2" s="1"/>
  <c r="H23" i="2"/>
  <c r="H20" i="2"/>
  <c r="U22" i="2"/>
  <c r="U19" i="2"/>
  <c r="V19" i="2" s="1"/>
  <c r="S15" i="2"/>
  <c r="H15" i="2"/>
  <c r="S14" i="2"/>
  <c r="H14" i="2"/>
  <c r="S13" i="2"/>
  <c r="H13" i="2"/>
  <c r="S12" i="2"/>
  <c r="H12" i="2"/>
  <c r="S53" i="2"/>
  <c r="S32" i="2"/>
  <c r="S39" i="2"/>
  <c r="S59" i="2"/>
  <c r="T8" i="2"/>
  <c r="T53" i="2" s="1"/>
  <c r="U90" i="2"/>
  <c r="U12" i="2" s="1"/>
  <c r="U28" i="2"/>
  <c r="U27" i="2" s="1"/>
  <c r="T27" i="2"/>
  <c r="U24" i="2"/>
  <c r="U21" i="2"/>
  <c r="V21" i="2" s="1"/>
  <c r="U60" i="2"/>
  <c r="U36" i="2"/>
  <c r="V36" i="2" s="1"/>
  <c r="T82" i="2"/>
  <c r="T67" i="2"/>
  <c r="T59" i="2"/>
  <c r="T39" i="2"/>
  <c r="T32" i="2"/>
  <c r="T23" i="2"/>
  <c r="T20" i="2"/>
  <c r="T12" i="2"/>
  <c r="T13" i="2"/>
  <c r="T14" i="2"/>
  <c r="T15" i="2"/>
  <c r="G82" i="2"/>
  <c r="G67" i="2"/>
  <c r="G57" i="2" s="1"/>
  <c r="G11" i="2" s="1"/>
  <c r="G10" i="2" s="1"/>
  <c r="G59" i="2"/>
  <c r="G39" i="2"/>
  <c r="G32" i="2"/>
  <c r="G27" i="2"/>
  <c r="G23" i="2"/>
  <c r="G20" i="2"/>
  <c r="G12" i="2"/>
  <c r="G13" i="2"/>
  <c r="G14" i="2"/>
  <c r="G15" i="2"/>
  <c r="V96" i="2"/>
  <c r="V88" i="2"/>
  <c r="V87" i="2"/>
  <c r="V86" i="2"/>
  <c r="V85" i="2"/>
  <c r="V84" i="2"/>
  <c r="V83" i="2"/>
  <c r="V76" i="2"/>
  <c r="V64" i="2"/>
  <c r="V34" i="2"/>
  <c r="V33" i="2"/>
  <c r="V22" i="2"/>
  <c r="V53" i="2"/>
  <c r="B49" i="2"/>
  <c r="S57" i="2" l="1"/>
  <c r="U32" i="2"/>
  <c r="G55" i="2"/>
  <c r="S18" i="2"/>
  <c r="H18" i="2"/>
  <c r="H17" i="2" s="1"/>
  <c r="L57" i="2"/>
  <c r="M18" i="2"/>
  <c r="M17" i="2" s="1"/>
  <c r="M57" i="2"/>
  <c r="N11" i="2"/>
  <c r="N10" i="2" s="1"/>
  <c r="N30" i="2" s="1"/>
  <c r="U23" i="2"/>
  <c r="V23" i="2" s="1"/>
  <c r="V28" i="2"/>
  <c r="V32" i="2"/>
  <c r="U82" i="2"/>
  <c r="V82" i="2" s="1"/>
  <c r="V92" i="2"/>
  <c r="V90" i="2"/>
  <c r="U67" i="2"/>
  <c r="V67" i="2" s="1"/>
  <c r="U59" i="2"/>
  <c r="V59" i="2" s="1"/>
  <c r="S11" i="2"/>
  <c r="S10" i="2" s="1"/>
  <c r="S55" i="2"/>
  <c r="U20" i="2"/>
  <c r="V20" i="2" s="1"/>
  <c r="U39" i="2"/>
  <c r="V39" i="2" s="1"/>
  <c r="R30" i="3"/>
  <c r="S10" i="3"/>
  <c r="K55" i="2"/>
  <c r="K11" i="2"/>
  <c r="K10" i="2" s="1"/>
  <c r="K30" i="2" s="1"/>
  <c r="M55" i="2"/>
  <c r="M11" i="2"/>
  <c r="M10" i="2" s="1"/>
  <c r="M30" i="2" s="1"/>
  <c r="H55" i="2"/>
  <c r="H11" i="2"/>
  <c r="H10" i="2" s="1"/>
  <c r="H30" i="2" s="1"/>
  <c r="G18" i="2"/>
  <c r="G17" i="2" s="1"/>
  <c r="G30" i="2" s="1"/>
  <c r="T18" i="2"/>
  <c r="T17" i="2" s="1"/>
  <c r="V12" i="2"/>
  <c r="I18" i="2"/>
  <c r="I17" i="2" s="1"/>
  <c r="I57" i="2"/>
  <c r="J11" i="2"/>
  <c r="J10" i="2" s="1"/>
  <c r="V24" i="2"/>
  <c r="V13" i="2"/>
  <c r="V15" i="2"/>
  <c r="T57" i="2"/>
  <c r="T11" i="2" s="1"/>
  <c r="V27" i="2"/>
  <c r="N43" i="2"/>
  <c r="N45" i="2"/>
  <c r="K45" i="2"/>
  <c r="K43" i="2"/>
  <c r="L55" i="2"/>
  <c r="L11" i="2"/>
  <c r="L10" i="2" s="1"/>
  <c r="L30" i="2" s="1"/>
  <c r="M45" i="2"/>
  <c r="M43" i="2"/>
  <c r="H43" i="2"/>
  <c r="H45" i="2"/>
  <c r="I55" i="2"/>
  <c r="I11" i="2"/>
  <c r="I10" i="2" s="1"/>
  <c r="I30" i="2" s="1"/>
  <c r="J30" i="2"/>
  <c r="U18" i="2" l="1"/>
  <c r="V18" i="2" s="1"/>
  <c r="U57" i="2"/>
  <c r="U55" i="2" s="1"/>
  <c r="S17" i="2"/>
  <c r="S30" i="2" s="1"/>
  <c r="S45" i="2" s="1"/>
  <c r="R45" i="3"/>
  <c r="S45" i="3" s="1"/>
  <c r="R43" i="3"/>
  <c r="S43" i="3" s="1"/>
  <c r="S30" i="3"/>
  <c r="G43" i="2"/>
  <c r="G45" i="2"/>
  <c r="T55" i="2"/>
  <c r="I43" i="2"/>
  <c r="I45" i="2"/>
  <c r="T10" i="2"/>
  <c r="L43" i="2"/>
  <c r="L45" i="2"/>
  <c r="J43" i="2"/>
  <c r="J45" i="2"/>
  <c r="U17" i="2" l="1"/>
  <c r="V55" i="2"/>
  <c r="V57" i="2"/>
  <c r="U11" i="2"/>
  <c r="S43" i="2"/>
  <c r="V17" i="2"/>
  <c r="T30" i="2"/>
  <c r="U10" i="2" l="1"/>
  <c r="V11" i="2"/>
  <c r="T43" i="2"/>
  <c r="T45" i="2"/>
  <c r="V10" i="2" l="1"/>
  <c r="U30" i="2"/>
  <c r="U43" i="2" l="1"/>
  <c r="V43" i="2" s="1"/>
  <c r="V30" i="2"/>
  <c r="U45" i="2"/>
  <c r="V45" i="2" s="1"/>
</calcChain>
</file>

<file path=xl/sharedStrings.xml><?xml version="1.0" encoding="utf-8"?>
<sst xmlns="http://schemas.openxmlformats.org/spreadsheetml/2006/main" count="206" uniqueCount="82">
  <si>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</si>
  <si>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</si>
  <si>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</si>
  <si>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</si>
  <si>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</si>
  <si>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</si>
  <si>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</si>
  <si>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</si>
  <si>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</si>
  <si>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</si>
  <si>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</si>
  <si>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</si>
  <si>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</si>
  <si>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</si>
  <si>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</si>
  <si>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</si>
  <si>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</si>
  <si>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</si>
  <si>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</si>
  <si>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</si>
  <si>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</si>
  <si>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</si>
  <si>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</si>
  <si>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</si>
  <si>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</si>
  <si>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</si>
  <si>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</si>
  <si>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</si>
  <si>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</si>
  <si>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</si>
  <si>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</si>
  <si>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</si>
  <si>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</si>
  <si>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</si>
  <si>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</si>
  <si>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</si>
  <si>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</si>
  <si>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</si>
  <si>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</si>
  <si>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</si>
  <si>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</si>
  <si>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</si>
  <si>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</si>
  <si>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</si>
  <si>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</si>
  <si>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</si>
  <si>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</si>
  <si>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</si>
  <si>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Apr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</si>
  <si>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</si>
  <si>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</si>
  <si>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</si>
  <si>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</si>
  <si>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</si>
  <si>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</si>
  <si>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</si>
  <si>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</si>
  <si>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</si>
  <si>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</si>
  <si>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</si>
  <si>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</si>
  <si>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</si>
  <si>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</si>
  <si>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</si>
  <si>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</si>
  <si>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2022/23</t>
  </si>
  <si>
    <t>May</t>
  </si>
  <si>
    <t>June</t>
  </si>
  <si>
    <t>Accommodation Tax</t>
  </si>
  <si>
    <t>July</t>
  </si>
  <si>
    <t>August</t>
  </si>
  <si>
    <t>September</t>
  </si>
  <si>
    <t>October</t>
  </si>
  <si>
    <t>November</t>
  </si>
  <si>
    <t>December 30, 2022</t>
  </si>
  <si>
    <t>December</t>
  </si>
  <si>
    <t>January</t>
  </si>
  <si>
    <t>April</t>
  </si>
  <si>
    <t>March 31, 2023</t>
  </si>
  <si>
    <t>February</t>
  </si>
  <si>
    <t>Fourth Supplementary Estimates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</si>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</sst>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95">
    <xf numFmtId="0" fontId="0" fillId="0" borderId="0" xfId="0"/>
    <xf numFmtId="0" fontId="4" fillId="0" borderId="13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14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Font="1"/>
    <xf numFmtId="0" fontId="5" fillId="0" borderId="0" xfId="0" applyNumberFormat="1" applyFont="1" applyFill="1" applyAlignment="1"/>
    <xf numFmtId="0" fontId="6" fillId="0" borderId="0" xfId="0" applyFont="1"/>
    <xf numFmtId="0" fontId="57" fillId="1" borderId="14" xfId="4011" applyNumberFormat="1" applyFont="1" applyFill="1" applyBorder="1" applyAlignment="1"/>
    <xf numFmtId="0" fontId="57" fillId="1" borderId="15" xfId="4011" applyNumberFormat="1" applyFont="1" applyFill="1" applyBorder="1" applyAlignment="1"/>
    <xf numFmtId="0" fontId="7" fillId="0" borderId="0" xfId="0" applyNumberFormat="1" applyFont="1" applyFill="1" applyAlignment="1"/>
    <xf numFmtId="49" fontId="7" fillId="0" borderId="0" xfId="0" applyNumberFormat="1" applyFont="1"/>
    <xf numFmtId="181" fontId="4" fillId="0" borderId="0" xfId="4012" applyNumberFormat="1" applyFont="1" applyFill="1" applyAlignment="1">
      <alignment horizontal="right" vertical="center" wrapText="1"/>
    </xf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center" vertical="center"/>
    </xf>
    <xf numFmtId="183" fontId="6" fillId="0" borderId="0" xfId="501" applyNumberFormat="1" applyFont="1" applyAlignment="1">
      <alignment horizontal="center" vertical="center"/>
    </xf>
    <xf numFmtId="183" fontId="60" fillId="1" borderId="14" xfId="501" applyNumberFormat="1" applyFont="1" applyFill="1" applyBorder="1" applyAlignment="1">
      <alignment horizontal="center" vertical="center"/>
    </xf>
    <xf numFmtId="183" fontId="57" fillId="1" borderId="15" xfId="501" applyNumberFormat="1" applyFont="1" applyFill="1" applyBorder="1" applyAlignment="1">
      <alignment horizontal="center" vertical="center"/>
    </xf>
    <xf numFmtId="183" fontId="7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/>
    </xf>
    <xf numFmtId="183" fontId="4" fillId="0" borderId="0" xfId="501" applyNumberFormat="1" applyFont="1" applyFill="1" applyAlignment="1">
      <alignment horizontal="right" vertical="center" wrapText="1"/>
    </xf>
    <xf numFmtId="183" fontId="5" fillId="0" borderId="0" xfId="501" applyNumberFormat="1" applyFont="1" applyFill="1" applyAlignment="1">
      <alignment horizontal="right" vertical="center" wrapText="1"/>
    </xf>
    <xf numFmtId="183" fontId="6" fillId="0" borderId="13" xfId="501" applyNumberFormat="1" applyFont="1" applyFill="1" applyBorder="1" applyAlignment="1">
      <alignment horizontal="center" vertical="center"/>
    </xf>
    <xf numFmtId="183" fontId="60" fillId="1" borderId="15" xfId="501" applyNumberFormat="1" applyFont="1" applyFill="1" applyBorder="1" applyAlignment="1">
      <alignment horizontal="center" vertical="center"/>
    </xf>
    <xf numFmtId="183" fontId="6" fillId="0" borderId="0" xfId="501" applyNumberFormat="1" applyFont="1" applyAlignment="1">
      <alignment horizontal="right" vertical="center"/>
    </xf>
    <xf numFmtId="183" fontId="7" fillId="0" borderId="0" xfId="501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181" fontId="4" fillId="0" borderId="0" xfId="401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7" fillId="0" borderId="0" xfId="4011" applyNumberFormat="1" applyFont="1" applyFill="1" applyBorder="1" applyAlignment="1"/>
    <xf numFmtId="0" fontId="6" fillId="0" borderId="0" xfId="0" applyFont="1" applyFill="1" applyBorder="1"/>
    <xf numFmtId="0" fontId="7" fillId="0" borderId="0" xfId="0" applyFont="1" applyFill="1" applyBorder="1"/>
    <xf numFmtId="183" fontId="6" fillId="0" borderId="0" xfId="4012" applyNumberFormat="1" applyFont="1" applyFill="1" applyBorder="1" applyAlignment="1">
      <alignment horizontal="center" vertical="center"/>
    </xf>
    <xf numFmtId="183" fontId="6" fillId="0" borderId="0" xfId="501" applyNumberFormat="1" applyFont="1" applyFill="1" applyBorder="1" applyAlignment="1">
      <alignment horizontal="center" vertical="center"/>
    </xf>
    <xf numFmtId="182" fontId="6" fillId="0" borderId="0" xfId="4012" applyNumberFormat="1" applyFont="1" applyFill="1" applyBorder="1" applyAlignment="1">
      <alignment horizontal="center" vertical="center"/>
    </xf>
    <xf numFmtId="0" fontId="7" fillId="0" borderId="27" xfId="0" applyFont="1" applyBorder="1"/>
    <xf numFmtId="0" fontId="5" fillId="0" borderId="27" xfId="0" applyNumberFormat="1" applyFont="1" applyFill="1" applyBorder="1" applyAlignment="1"/>
    <xf numFmtId="183" fontId="7" fillId="0" borderId="27" xfId="4012" applyNumberFormat="1" applyFont="1" applyFill="1" applyBorder="1" applyAlignment="1">
      <alignment horizontal="right" vertical="center" wrapText="1"/>
    </xf>
    <xf numFmtId="183" fontId="7" fillId="0" borderId="27" xfId="501" applyNumberFormat="1" applyFont="1" applyFill="1" applyBorder="1" applyAlignment="1">
      <alignment horizontal="right" vertical="center" wrapText="1"/>
    </xf>
    <xf numFmtId="166" fontId="7" fillId="0" borderId="27" xfId="4471" applyNumberFormat="1" applyFont="1" applyFill="1" applyBorder="1" applyAlignment="1">
      <alignment horizontal="right"/>
    </xf>
    <xf numFmtId="183" fontId="6" fillId="60" borderId="0" xfId="501" applyNumberFormat="1" applyFont="1" applyFill="1" applyAlignment="1">
      <alignment horizontal="center" vertical="center"/>
    </xf>
    <xf numFmtId="183" fontId="6" fillId="60" borderId="0" xfId="4012" applyNumberFormat="1" applyFont="1" applyFill="1" applyAlignment="1">
      <alignment horizontal="center" vertical="center"/>
    </xf>
    <xf numFmtId="183" fontId="60" fillId="61" borderId="14" xfId="501" applyNumberFormat="1" applyFont="1" applyFill="1" applyBorder="1" applyAlignment="1">
      <alignment horizontal="center" vertical="center"/>
    </xf>
    <xf numFmtId="183" fontId="60" fillId="61" borderId="14" xfId="4012" applyNumberFormat="1" applyFont="1" applyFill="1" applyBorder="1" applyAlignment="1">
      <alignment horizontal="center" vertical="center"/>
    </xf>
    <xf numFmtId="183" fontId="57" fillId="61" borderId="15" xfId="501" applyNumberFormat="1" applyFont="1" applyFill="1" applyBorder="1" applyAlignment="1">
      <alignment horizontal="center" vertical="center"/>
    </xf>
    <xf numFmtId="183" fontId="57" fillId="61" borderId="15" xfId="4012" applyNumberFormat="1" applyFont="1" applyFill="1" applyBorder="1" applyAlignment="1">
      <alignment horizontal="center" vertical="center"/>
    </xf>
    <xf numFmtId="183" fontId="7" fillId="60" borderId="0" xfId="501" applyNumberFormat="1" applyFont="1" applyFill="1" applyAlignment="1">
      <alignment horizontal="right" vertical="center" wrapText="1"/>
    </xf>
    <xf numFmtId="183" fontId="7" fillId="60" borderId="0" xfId="4012" applyNumberFormat="1" applyFont="1" applyFill="1" applyAlignment="1">
      <alignment horizontal="right" vertical="center" wrapText="1"/>
    </xf>
    <xf numFmtId="183" fontId="6" fillId="60" borderId="0" xfId="501" applyNumberFormat="1" applyFont="1" applyFill="1" applyAlignment="1">
      <alignment horizontal="right" vertical="center" wrapText="1"/>
    </xf>
    <xf numFmtId="183" fontId="6" fillId="60" borderId="0" xfId="4012" applyNumberFormat="1" applyFont="1" applyFill="1" applyAlignment="1">
      <alignment horizontal="right" vertical="center" wrapText="1"/>
    </xf>
    <xf numFmtId="183" fontId="6" fillId="60" borderId="0" xfId="501" applyNumberFormat="1" applyFont="1" applyFill="1" applyAlignment="1">
      <alignment horizontal="right" vertical="center"/>
    </xf>
    <xf numFmtId="183" fontId="6" fillId="60" borderId="0" xfId="4012" applyNumberFormat="1" applyFont="1" applyFill="1" applyAlignment="1">
      <alignment horizontal="right" vertical="center"/>
    </xf>
    <xf numFmtId="183" fontId="5" fillId="60" borderId="0" xfId="501" applyNumberFormat="1" applyFont="1" applyFill="1" applyAlignment="1">
      <alignment horizontal="right" vertical="center" wrapText="1"/>
    </xf>
    <xf numFmtId="183" fontId="5" fillId="60" borderId="0" xfId="4012" applyNumberFormat="1" applyFont="1" applyFill="1" applyAlignment="1">
      <alignment horizontal="right" vertical="center" wrapText="1"/>
    </xf>
    <xf numFmtId="183" fontId="6" fillId="60" borderId="13" xfId="501" applyNumberFormat="1" applyFont="1" applyFill="1" applyBorder="1" applyAlignment="1">
      <alignment horizontal="center" vertical="center"/>
    </xf>
    <xf numFmtId="183" fontId="6" fillId="60" borderId="13" xfId="4012" applyNumberFormat="1" applyFont="1" applyFill="1" applyBorder="1" applyAlignment="1">
      <alignment horizontal="center" vertical="center"/>
    </xf>
    <xf numFmtId="183" fontId="6" fillId="60" borderId="0" xfId="501" applyNumberFormat="1" applyFont="1" applyFill="1" applyBorder="1" applyAlignment="1">
      <alignment horizontal="center" vertical="center"/>
    </xf>
    <xf numFmtId="183" fontId="6" fillId="60" borderId="0" xfId="4012" applyNumberFormat="1" applyFont="1" applyFill="1" applyBorder="1" applyAlignment="1">
      <alignment horizontal="center" vertical="center"/>
    </xf>
    <xf numFmtId="183" fontId="60" fillId="61" borderId="15" xfId="4012" applyNumberFormat="1" applyFont="1" applyFill="1" applyBorder="1" applyAlignment="1">
      <alignment horizontal="center" vertical="center"/>
    </xf>
    <xf numFmtId="183" fontId="60" fillId="61" borderId="15" xfId="501" applyNumberFormat="1" applyFont="1" applyFill="1" applyBorder="1" applyAlignment="1">
      <alignment horizontal="center" vertical="center"/>
    </xf>
    <xf numFmtId="183" fontId="4" fillId="60" borderId="0" xfId="501" applyNumberFormat="1" applyFont="1" applyFill="1" applyAlignment="1">
      <alignment horizontal="right" vertical="center" wrapText="1"/>
    </xf>
    <xf numFmtId="183" fontId="4" fillId="60" borderId="0" xfId="4012" applyNumberFormat="1" applyFont="1" applyFill="1" applyAlignment="1">
      <alignment horizontal="right" vertical="center" wrapText="1"/>
    </xf>
    <xf numFmtId="183" fontId="7" fillId="60" borderId="27" xfId="501" applyNumberFormat="1" applyFont="1" applyFill="1" applyBorder="1" applyAlignment="1">
      <alignment horizontal="right" vertical="center" wrapText="1"/>
    </xf>
    <xf numFmtId="183" fontId="7" fillId="60" borderId="27" xfId="4012" applyNumberFormat="1" applyFont="1" applyFill="1" applyBorder="1" applyAlignment="1">
      <alignment horizontal="right" vertical="center" wrapText="1"/>
    </xf>
    <xf numFmtId="183" fontId="7" fillId="60" borderId="0" xfId="501" applyNumberFormat="1" applyFont="1" applyFill="1" applyAlignment="1">
      <alignment horizontal="center" vertical="center"/>
    </xf>
    <xf numFmtId="183" fontId="7" fillId="60" borderId="0" xfId="4012" applyNumberFormat="1" applyFont="1" applyFill="1" applyAlignment="1">
      <alignment horizontal="center" vertical="center"/>
    </xf>
    <xf numFmtId="183" fontId="60" fillId="61" borderId="14" xfId="4012" applyNumberFormat="1" applyFont="1" applyFill="1" applyBorder="1" applyAlignment="1">
      <alignment horizontal="center" vertical="center" wrapText="1"/>
    </xf>
    <xf numFmtId="166" fontId="57" fillId="1" borderId="15" xfId="4471" applyNumberFormat="1" applyFont="1" applyFill="1" applyBorder="1" applyAlignment="1">
      <alignment horizontal="center" vertical="center"/>
    </xf>
    <xf numFmtId="183" fontId="6" fillId="0" borderId="0" xfId="0" applyNumberFormat="1" applyFont="1" applyFill="1" applyAlignment="1"/>
    <xf numFmtId="166" fontId="6" fillId="0" borderId="0" xfId="0" applyNumberFormat="1" applyFont="1" applyFill="1" applyAlignment="1"/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00"/>
  <sheetViews>
    <sheetView showGridLines="0" view="pageBreakPreview" zoomScale="60" zoomScaleNormal="80" workbookViewId="0">
      <selection activeCell="T30" sqref="T30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3.88671875" style="24" customWidth="1"/>
    <col min="8" max="14" width="13.88671875" style="37" customWidth="1"/>
    <col min="15" max="15" width="13.88671875" style="65" customWidth="1"/>
    <col min="16" max="16" width="17.21875" style="65" customWidth="1"/>
    <col min="17" max="17" width="17.21875" style="66" customWidth="1"/>
    <col min="18" max="18" width="11.77734375" style="37" customWidth="1"/>
    <col min="19" max="19" width="9.77734375" style="13" customWidth="1"/>
    <col min="20" max="20" width="4.5546875" style="49" customWidth="1"/>
    <col min="21" max="16384" width="8.88671875" style="4"/>
  </cols>
  <sheetData>
    <row r="2" spans="2:21" x14ac:dyDescent="0.25">
      <c r="B2" s="5" t="s">
        <v>50</v>
      </c>
      <c r="C2" s="6"/>
      <c r="D2" s="2"/>
      <c r="E2" s="2"/>
      <c r="F2" s="2"/>
      <c r="G2" s="23"/>
      <c r="H2" s="36"/>
      <c r="I2" s="36"/>
      <c r="J2" s="36"/>
      <c r="K2" s="36"/>
      <c r="L2" s="36"/>
      <c r="M2" s="36"/>
      <c r="N2" s="36"/>
      <c r="R2" s="36"/>
    </row>
    <row r="3" spans="2:21" x14ac:dyDescent="0.25">
      <c r="B3" s="5" t="s">
        <v>51</v>
      </c>
      <c r="C3" s="6"/>
      <c r="D3" s="2"/>
      <c r="E3" s="2"/>
      <c r="F3" s="2"/>
      <c r="G3" s="23"/>
      <c r="H3" s="36"/>
      <c r="I3" s="36"/>
      <c r="J3" s="36"/>
      <c r="K3" s="36"/>
      <c r="L3" s="36"/>
      <c r="M3" s="36"/>
      <c r="N3" s="36"/>
      <c r="R3" s="36"/>
    </row>
    <row r="4" spans="2:21" x14ac:dyDescent="0.25">
      <c r="B4" s="5" t="s">
        <v>65</v>
      </c>
      <c r="C4" s="2"/>
      <c r="D4" s="2"/>
      <c r="E4" s="2"/>
      <c r="F4" s="7"/>
      <c r="G4" s="23"/>
      <c r="H4" s="36"/>
      <c r="I4" s="36"/>
      <c r="J4" s="36"/>
      <c r="K4" s="36"/>
      <c r="L4" s="36"/>
      <c r="M4" s="36"/>
      <c r="N4" s="36"/>
      <c r="R4" s="36"/>
    </row>
    <row r="5" spans="2:21" x14ac:dyDescent="0.25">
      <c r="B5" s="2" t="s">
        <v>14</v>
      </c>
      <c r="C5" s="2"/>
      <c r="D5" s="2"/>
      <c r="E5" s="2"/>
      <c r="F5" s="2"/>
    </row>
    <row r="6" spans="2:21" x14ac:dyDescent="0.25">
      <c r="B6" s="2"/>
      <c r="D6" s="2"/>
      <c r="E6" s="2"/>
      <c r="F6" s="2"/>
      <c r="G6" s="23"/>
      <c r="H6" s="36"/>
      <c r="I6" s="36"/>
      <c r="J6" s="36"/>
      <c r="K6" s="36"/>
      <c r="L6" s="36"/>
      <c r="M6" s="36"/>
      <c r="N6" s="36"/>
      <c r="R6" s="36"/>
    </row>
    <row r="7" spans="2:21" ht="18" x14ac:dyDescent="0.25">
      <c r="B7" s="8"/>
      <c r="C7" s="8"/>
      <c r="D7" s="8"/>
      <c r="E7" s="8"/>
      <c r="F7" s="8"/>
      <c r="G7" s="25" t="s">
        <v>63</v>
      </c>
      <c r="H7" s="38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8" t="s">
        <v>63</v>
      </c>
      <c r="N7" s="38" t="s">
        <v>63</v>
      </c>
      <c r="O7" s="67" t="s">
        <v>63</v>
      </c>
      <c r="P7" s="67" t="s">
        <v>63</v>
      </c>
      <c r="Q7" s="68" t="s">
        <v>62</v>
      </c>
      <c r="R7" s="38"/>
      <c r="S7" s="14"/>
      <c r="T7" s="54"/>
    </row>
    <row r="8" spans="2:21" ht="18" x14ac:dyDescent="0.25">
      <c r="B8" s="9" t="s">
        <v>0</v>
      </c>
      <c r="C8" s="9"/>
      <c r="D8" s="9"/>
      <c r="E8" s="9"/>
      <c r="F8" s="9"/>
      <c r="G8" s="34" t="s">
        <v>48</v>
      </c>
      <c r="H8" s="39" t="s">
        <v>66</v>
      </c>
      <c r="I8" s="39" t="s">
        <v>67</v>
      </c>
      <c r="J8" s="39" t="s">
        <v>69</v>
      </c>
      <c r="K8" s="39" t="s">
        <v>70</v>
      </c>
      <c r="L8" s="39" t="s">
        <v>71</v>
      </c>
      <c r="M8" s="39" t="s">
        <v>72</v>
      </c>
      <c r="N8" s="39" t="s">
        <v>73</v>
      </c>
      <c r="O8" s="69" t="s">
        <v>75</v>
      </c>
      <c r="P8" s="69" t="str">
        <f>IF(H8="",F8,"Apr-"&amp;LOOKUP(2,1/(F8:O8&lt;&gt;""),F8:O8))</f>
        <v>Apr-December</v>
      </c>
      <c r="Q8" s="70" t="str">
        <f>P8</f>
        <v>Apr-December</v>
      </c>
      <c r="R8" s="39" t="s">
        <v>49</v>
      </c>
      <c r="S8" s="15" t="s">
        <v>52</v>
      </c>
      <c r="T8" s="54"/>
    </row>
    <row r="9" spans="2:21" x14ac:dyDescent="0.25">
      <c r="B9" s="7"/>
      <c r="C9" s="7"/>
      <c r="D9" s="7"/>
      <c r="E9" s="7"/>
      <c r="F9" s="7"/>
    </row>
    <row r="10" spans="2:21" x14ac:dyDescent="0.25">
      <c r="B10" s="5" t="s">
        <v>1</v>
      </c>
      <c r="C10" s="2"/>
      <c r="D10" s="2"/>
      <c r="E10" s="2"/>
      <c r="F10" s="2"/>
      <c r="G10" s="29">
        <f t="shared" ref="G10" si="0">SUM(G11:G15)</f>
        <v>50874.906333758096</v>
      </c>
      <c r="H10" s="40">
        <f t="shared" ref="H10:R10" si="1">SUM(H11:H15)</f>
        <v>56887.182907063696</v>
      </c>
      <c r="I10" s="40">
        <f t="shared" si="1"/>
        <v>69420.212514941202</v>
      </c>
      <c r="J10" s="40">
        <f t="shared" si="1"/>
        <v>58922.031492910894</v>
      </c>
      <c r="K10" s="40">
        <f t="shared" si="1"/>
        <v>61701.672101997094</v>
      </c>
      <c r="L10" s="40">
        <f t="shared" si="1"/>
        <v>74188.467736797698</v>
      </c>
      <c r="M10" s="40">
        <f t="shared" si="1"/>
        <v>58675.805775345776</v>
      </c>
      <c r="N10" s="40">
        <f t="shared" si="1"/>
        <v>60641.608846682429</v>
      </c>
      <c r="O10" s="71">
        <f t="shared" si="1"/>
        <v>76358.693393982074</v>
      </c>
      <c r="P10" s="71">
        <f t="shared" si="1"/>
        <v>491311.88770949683</v>
      </c>
      <c r="Q10" s="72">
        <f t="shared" si="1"/>
        <v>438798.47848854121</v>
      </c>
      <c r="R10" s="40">
        <f t="shared" si="1"/>
        <v>52513.409220955618</v>
      </c>
      <c r="S10" s="16">
        <f t="shared" ref="S10:S15" si="2">R10/ABS(Q10)</f>
        <v>0.11967545877059589</v>
      </c>
    </row>
    <row r="11" spans="2:21" x14ac:dyDescent="0.25">
      <c r="B11" s="2"/>
      <c r="C11" s="2" t="s">
        <v>9</v>
      </c>
      <c r="D11" s="2"/>
      <c r="E11" s="2"/>
      <c r="F11" s="2"/>
      <c r="G11" s="27">
        <f t="shared" ref="G11:R11" si="3">G57</f>
        <v>48445.2776935</v>
      </c>
      <c r="H11" s="41">
        <f t="shared" si="3"/>
        <v>53424.28307587</v>
      </c>
      <c r="I11" s="41">
        <f t="shared" si="3"/>
        <v>62492.00292235001</v>
      </c>
      <c r="J11" s="41">
        <f t="shared" si="3"/>
        <v>54523.899824809996</v>
      </c>
      <c r="K11" s="41">
        <f t="shared" si="3"/>
        <v>58132.098252299998</v>
      </c>
      <c r="L11" s="41">
        <f t="shared" si="3"/>
        <v>63397.350737059998</v>
      </c>
      <c r="M11" s="41">
        <f t="shared" si="3"/>
        <v>54348.953140750004</v>
      </c>
      <c r="N11" s="41">
        <f t="shared" si="3"/>
        <v>57229.319388759999</v>
      </c>
      <c r="O11" s="73">
        <f t="shared" si="3"/>
        <v>67342.461184519998</v>
      </c>
      <c r="P11" s="73">
        <f t="shared" si="3"/>
        <v>451993.18503539998</v>
      </c>
      <c r="Q11" s="74">
        <f t="shared" si="3"/>
        <v>406225.64592550683</v>
      </c>
      <c r="R11" s="41">
        <f t="shared" si="3"/>
        <v>45767.539109893158</v>
      </c>
      <c r="S11" s="17">
        <f t="shared" si="2"/>
        <v>0.11266531192441245</v>
      </c>
    </row>
    <row r="12" spans="2:21" x14ac:dyDescent="0.25">
      <c r="B12" s="2"/>
      <c r="C12" s="2" t="s">
        <v>15</v>
      </c>
      <c r="D12" s="2"/>
      <c r="E12" s="2"/>
      <c r="F12" s="2"/>
      <c r="G12" s="27">
        <f t="shared" ref="G12:R12" si="4">G90</f>
        <v>2002.0550088699999</v>
      </c>
      <c r="H12" s="41">
        <f t="shared" si="4"/>
        <v>3379.7685580699999</v>
      </c>
      <c r="I12" s="41">
        <f t="shared" si="4"/>
        <v>6604.9202081100002</v>
      </c>
      <c r="J12" s="41">
        <f t="shared" si="4"/>
        <v>3508.05563007</v>
      </c>
      <c r="K12" s="41">
        <f t="shared" si="4"/>
        <v>3240.2730053499981</v>
      </c>
      <c r="L12" s="41">
        <f t="shared" si="4"/>
        <v>10181.202663255999</v>
      </c>
      <c r="M12" s="41">
        <f t="shared" si="4"/>
        <v>3004.7315278779702</v>
      </c>
      <c r="N12" s="41">
        <f t="shared" si="4"/>
        <v>3160.3934230500322</v>
      </c>
      <c r="O12" s="73">
        <f t="shared" si="4"/>
        <v>7237.5361586917697</v>
      </c>
      <c r="P12" s="73">
        <f t="shared" si="4"/>
        <v>35081.400024654002</v>
      </c>
      <c r="Q12" s="74">
        <f t="shared" si="4"/>
        <v>28369.703694450403</v>
      </c>
      <c r="R12" s="41">
        <f t="shared" si="4"/>
        <v>6711.6963302035983</v>
      </c>
      <c r="S12" s="17">
        <f t="shared" si="2"/>
        <v>0.23657971202274208</v>
      </c>
    </row>
    <row r="13" spans="2:21" x14ac:dyDescent="0.25">
      <c r="B13" s="2"/>
      <c r="C13" s="2" t="s">
        <v>11</v>
      </c>
      <c r="D13" s="2"/>
      <c r="E13" s="2"/>
      <c r="F13" s="2"/>
      <c r="G13" s="27">
        <f t="shared" ref="G13:R13" si="5">G92</f>
        <v>103.10823963999999</v>
      </c>
      <c r="H13" s="41">
        <f t="shared" si="5"/>
        <v>0</v>
      </c>
      <c r="I13" s="41">
        <f t="shared" si="5"/>
        <v>101.51522859000001</v>
      </c>
      <c r="J13" s="41">
        <f t="shared" si="5"/>
        <v>199.87768148999999</v>
      </c>
      <c r="K13" s="41">
        <f t="shared" si="5"/>
        <v>99.631938899999994</v>
      </c>
      <c r="L13" s="41">
        <f t="shared" si="5"/>
        <v>100.13599179000001</v>
      </c>
      <c r="M13" s="41">
        <f t="shared" si="5"/>
        <v>100.89394188</v>
      </c>
      <c r="N13" s="41">
        <f t="shared" si="5"/>
        <v>101.62445427</v>
      </c>
      <c r="O13" s="73">
        <f t="shared" si="5"/>
        <v>101.08429914</v>
      </c>
      <c r="P13" s="73">
        <f t="shared" si="5"/>
        <v>806.78747656000007</v>
      </c>
      <c r="Q13" s="74">
        <f t="shared" si="5"/>
        <v>809.09999999999991</v>
      </c>
      <c r="R13" s="41">
        <f t="shared" si="5"/>
        <v>-2.3125234399998362</v>
      </c>
      <c r="S13" s="17">
        <f t="shared" si="2"/>
        <v>-2.8581429242366041E-3</v>
      </c>
    </row>
    <row r="14" spans="2:21" x14ac:dyDescent="0.25">
      <c r="B14" s="2"/>
      <c r="C14" s="2" t="s">
        <v>16</v>
      </c>
      <c r="D14" s="2"/>
      <c r="E14" s="2"/>
      <c r="F14" s="2"/>
      <c r="G14" s="27">
        <f t="shared" ref="G14:R14" si="6">G94</f>
        <v>0</v>
      </c>
      <c r="H14" s="41">
        <f t="shared" si="6"/>
        <v>0</v>
      </c>
      <c r="I14" s="41">
        <f t="shared" si="6"/>
        <v>0</v>
      </c>
      <c r="J14" s="41">
        <f t="shared" si="6"/>
        <v>0</v>
      </c>
      <c r="K14" s="41">
        <f t="shared" si="6"/>
        <v>0</v>
      </c>
      <c r="L14" s="41">
        <f t="shared" si="6"/>
        <v>0</v>
      </c>
      <c r="M14" s="41">
        <f t="shared" si="6"/>
        <v>0</v>
      </c>
      <c r="N14" s="41">
        <f t="shared" si="6"/>
        <v>0</v>
      </c>
      <c r="O14" s="73">
        <f t="shared" si="6"/>
        <v>80.876499999999993</v>
      </c>
      <c r="P14" s="73">
        <f t="shared" si="6"/>
        <v>0</v>
      </c>
      <c r="Q14" s="74">
        <f t="shared" si="6"/>
        <v>268.077</v>
      </c>
      <c r="R14" s="41">
        <f t="shared" si="6"/>
        <v>-268.077</v>
      </c>
      <c r="S14" s="17">
        <f t="shared" si="2"/>
        <v>-1</v>
      </c>
      <c r="T14" s="50"/>
      <c r="U14" s="12"/>
    </row>
    <row r="15" spans="2:21" x14ac:dyDescent="0.25">
      <c r="B15" s="2"/>
      <c r="C15" s="2" t="s">
        <v>13</v>
      </c>
      <c r="D15" s="2"/>
      <c r="E15" s="2"/>
      <c r="F15" s="2"/>
      <c r="G15" s="27">
        <f t="shared" ref="G15:R15" si="7">G96</f>
        <v>324.46539174809999</v>
      </c>
      <c r="H15" s="41">
        <f t="shared" si="7"/>
        <v>83.131273123699998</v>
      </c>
      <c r="I15" s="41">
        <f t="shared" si="7"/>
        <v>221.7741558912</v>
      </c>
      <c r="J15" s="41">
        <f t="shared" si="7"/>
        <v>690.19835654090002</v>
      </c>
      <c r="K15" s="41">
        <f t="shared" si="7"/>
        <v>229.6689054471</v>
      </c>
      <c r="L15" s="41">
        <f t="shared" si="7"/>
        <v>509.7783446917</v>
      </c>
      <c r="M15" s="41">
        <f t="shared" si="7"/>
        <v>1221.2271648378</v>
      </c>
      <c r="N15" s="41">
        <f t="shared" si="7"/>
        <v>150.27158060240001</v>
      </c>
      <c r="O15" s="73">
        <f t="shared" si="7"/>
        <v>1596.7352516303001</v>
      </c>
      <c r="P15" s="73">
        <f t="shared" si="7"/>
        <v>3430.5151728829001</v>
      </c>
      <c r="Q15" s="74">
        <f t="shared" si="7"/>
        <v>3125.9518685840453</v>
      </c>
      <c r="R15" s="41">
        <f t="shared" si="7"/>
        <v>304.56330429885475</v>
      </c>
      <c r="S15" s="17">
        <f t="shared" si="2"/>
        <v>9.7430580220933483E-2</v>
      </c>
    </row>
    <row r="16" spans="2:21" x14ac:dyDescent="0.25">
      <c r="B16" s="2"/>
      <c r="C16" s="2"/>
      <c r="D16" s="2"/>
      <c r="E16" s="2"/>
      <c r="F16" s="2"/>
      <c r="G16" s="28"/>
      <c r="H16" s="42"/>
      <c r="I16" s="42"/>
      <c r="J16" s="42"/>
      <c r="K16" s="42"/>
      <c r="L16" s="42"/>
      <c r="M16" s="42"/>
      <c r="N16" s="42"/>
      <c r="O16" s="75"/>
      <c r="P16" s="75"/>
      <c r="Q16" s="76"/>
      <c r="R16" s="42"/>
      <c r="S16" s="17"/>
    </row>
    <row r="17" spans="1:20" s="10" customFormat="1" x14ac:dyDescent="0.25">
      <c r="A17" s="5"/>
      <c r="B17" s="5" t="s">
        <v>2</v>
      </c>
      <c r="C17" s="6"/>
      <c r="D17" s="6"/>
      <c r="E17" s="6"/>
      <c r="F17" s="6"/>
      <c r="G17" s="29">
        <f t="shared" ref="G17:R17" si="8">G18+G27</f>
        <v>64454.540681520004</v>
      </c>
      <c r="H17" s="40">
        <f t="shared" si="8"/>
        <v>53152.695116889998</v>
      </c>
      <c r="I17" s="40">
        <f t="shared" si="8"/>
        <v>57838.165213740001</v>
      </c>
      <c r="J17" s="40">
        <f t="shared" si="8"/>
        <v>60960.011601269987</v>
      </c>
      <c r="K17" s="40">
        <f t="shared" si="8"/>
        <v>63464.384556780002</v>
      </c>
      <c r="L17" s="40">
        <f t="shared" si="8"/>
        <v>57184.853365030031</v>
      </c>
      <c r="M17" s="40">
        <f t="shared" si="8"/>
        <v>60094.001815599957</v>
      </c>
      <c r="N17" s="40">
        <f t="shared" si="8"/>
        <v>54655.96523380994</v>
      </c>
      <c r="O17" s="71">
        <f t="shared" si="8"/>
        <v>80845.221716579996</v>
      </c>
      <c r="P17" s="71">
        <f t="shared" si="8"/>
        <v>471804.61758463999</v>
      </c>
      <c r="Q17" s="72">
        <f t="shared" si="8"/>
        <v>489361.85973918624</v>
      </c>
      <c r="R17" s="40">
        <f t="shared" si="8"/>
        <v>-17557.242154546278</v>
      </c>
      <c r="S17" s="16">
        <f>R17/ABS(Q17)</f>
        <v>-3.5877831108259463E-2</v>
      </c>
      <c r="T17" s="51"/>
    </row>
    <row r="18" spans="1:20" x14ac:dyDescent="0.25">
      <c r="B18" s="2"/>
      <c r="C18" s="2" t="s">
        <v>17</v>
      </c>
      <c r="D18" s="2"/>
      <c r="E18" s="2"/>
      <c r="F18" s="2"/>
      <c r="G18" s="27">
        <f t="shared" ref="G18:Q18" si="9">G19+G20+G23</f>
        <v>60437.651394840002</v>
      </c>
      <c r="H18" s="41">
        <f t="shared" si="9"/>
        <v>48283.65336312</v>
      </c>
      <c r="I18" s="41">
        <f t="shared" si="9"/>
        <v>52920.600047370004</v>
      </c>
      <c r="J18" s="41">
        <f t="shared" si="9"/>
        <v>58323.040305389994</v>
      </c>
      <c r="K18" s="41">
        <f t="shared" si="9"/>
        <v>59653.035679420005</v>
      </c>
      <c r="L18" s="41">
        <f t="shared" si="9"/>
        <v>53145.32296946003</v>
      </c>
      <c r="M18" s="41">
        <f t="shared" si="9"/>
        <v>56108.499049429956</v>
      </c>
      <c r="N18" s="41">
        <f t="shared" si="9"/>
        <v>50214.787686729942</v>
      </c>
      <c r="O18" s="73">
        <f t="shared" si="9"/>
        <v>76376.353660499997</v>
      </c>
      <c r="P18" s="73">
        <f t="shared" si="9"/>
        <v>439086.59049575997</v>
      </c>
      <c r="Q18" s="74">
        <f t="shared" si="9"/>
        <v>452060.33173918625</v>
      </c>
      <c r="R18" s="41">
        <f>P18-Q18</f>
        <v>-12973.741243426281</v>
      </c>
      <c r="S18" s="17">
        <f t="shared" ref="S18:S25" si="10">R18/ABS(Q18)</f>
        <v>-2.869913666946431E-2</v>
      </c>
    </row>
    <row r="19" spans="1:20" x14ac:dyDescent="0.25">
      <c r="B19" s="2"/>
      <c r="C19" s="2"/>
      <c r="D19" s="2" t="s">
        <v>25</v>
      </c>
      <c r="E19" s="2"/>
      <c r="F19" s="2"/>
      <c r="G19" s="27">
        <v>24456.607017630002</v>
      </c>
      <c r="H19" s="41">
        <v>18795.695973870002</v>
      </c>
      <c r="I19" s="41">
        <v>22461.666798530001</v>
      </c>
      <c r="J19" s="41">
        <v>20336.253428409997</v>
      </c>
      <c r="K19" s="41">
        <v>23835.796012579998</v>
      </c>
      <c r="L19" s="41">
        <v>18232.854392840029</v>
      </c>
      <c r="M19" s="41">
        <v>20982.243346039955</v>
      </c>
      <c r="N19" s="41">
        <v>18442.427089889945</v>
      </c>
      <c r="O19" s="73">
        <v>25499.310419659996</v>
      </c>
      <c r="P19" s="73">
        <f t="shared" ref="P19" si="11">+G19+H19+I19+J19+K19+L19+M19+N19</f>
        <v>167543.54405978994</v>
      </c>
      <c r="Q19" s="74">
        <v>168996.95</v>
      </c>
      <c r="R19" s="41">
        <f t="shared" ref="R19:R41" si="12">P19-Q19</f>
        <v>-1453.4059402100684</v>
      </c>
      <c r="S19" s="17">
        <f t="shared" si="10"/>
        <v>-8.6001903597080799E-3</v>
      </c>
    </row>
    <row r="20" spans="1:20" x14ac:dyDescent="0.25">
      <c r="B20" s="2"/>
      <c r="C20" s="2"/>
      <c r="D20" s="2" t="s">
        <v>57</v>
      </c>
      <c r="E20" s="2"/>
      <c r="F20" s="2"/>
      <c r="G20" s="27">
        <f t="shared" ref="G20:R20" si="13">G21+G22</f>
        <v>23066.492999999999</v>
      </c>
      <c r="H20" s="41">
        <f t="shared" si="13"/>
        <v>22038.356</v>
      </c>
      <c r="I20" s="41">
        <f t="shared" si="13"/>
        <v>22092.017</v>
      </c>
      <c r="J20" s="41">
        <f t="shared" si="13"/>
        <v>21707.087</v>
      </c>
      <c r="K20" s="41">
        <f t="shared" si="13"/>
        <v>22127.345000000001</v>
      </c>
      <c r="L20" s="41">
        <f t="shared" si="13"/>
        <v>21928.13</v>
      </c>
      <c r="M20" s="41">
        <f t="shared" si="13"/>
        <v>21478.45</v>
      </c>
      <c r="N20" s="41">
        <f t="shared" si="13"/>
        <v>22574.94</v>
      </c>
      <c r="O20" s="73">
        <f t="shared" si="13"/>
        <v>41098.196000000004</v>
      </c>
      <c r="P20" s="73">
        <f t="shared" si="13"/>
        <v>177012.818</v>
      </c>
      <c r="Q20" s="74">
        <f t="shared" si="13"/>
        <v>193300.769</v>
      </c>
      <c r="R20" s="41">
        <f t="shared" si="13"/>
        <v>-16287.951000000012</v>
      </c>
      <c r="S20" s="17">
        <f t="shared" si="10"/>
        <v>-8.4262215221709805E-2</v>
      </c>
    </row>
    <row r="21" spans="1:20" x14ac:dyDescent="0.25">
      <c r="B21" s="2"/>
      <c r="C21" s="2"/>
      <c r="D21" s="2"/>
      <c r="E21" s="2" t="s">
        <v>26</v>
      </c>
      <c r="F21" s="2"/>
      <c r="G21" s="27">
        <v>21474.568984544498</v>
      </c>
      <c r="H21" s="41">
        <v>20545.692560821</v>
      </c>
      <c r="I21" s="41">
        <v>20639.696414850001</v>
      </c>
      <c r="J21" s="41">
        <v>20261.45583173</v>
      </c>
      <c r="K21" s="41">
        <v>20641.022471440003</v>
      </c>
      <c r="L21" s="41">
        <v>20439.840807150002</v>
      </c>
      <c r="M21" s="41">
        <v>19955.399810517185</v>
      </c>
      <c r="N21" s="41">
        <v>21057.726987899998</v>
      </c>
      <c r="O21" s="73">
        <v>38961.056661680006</v>
      </c>
      <c r="P21" s="73">
        <f t="shared" ref="P21:P22" si="14">+G21+H21+I21+J21+K21+L21+M21+N21</f>
        <v>165015.40386895268</v>
      </c>
      <c r="Q21" s="74">
        <v>179026.08184318178</v>
      </c>
      <c r="R21" s="41">
        <f t="shared" si="12"/>
        <v>-14010.677974229096</v>
      </c>
      <c r="S21" s="17">
        <f t="shared" si="10"/>
        <v>-7.8260540754624658E-2</v>
      </c>
      <c r="T21" s="55"/>
    </row>
    <row r="22" spans="1:20" x14ac:dyDescent="0.25">
      <c r="B22" s="2"/>
      <c r="C22" s="2"/>
      <c r="D22" s="2"/>
      <c r="E22" s="2" t="s">
        <v>58</v>
      </c>
      <c r="F22" s="2"/>
      <c r="G22" s="27">
        <v>1591.9240154555</v>
      </c>
      <c r="H22" s="41">
        <v>1492.6634391789999</v>
      </c>
      <c r="I22" s="41">
        <v>1452.3205851499999</v>
      </c>
      <c r="J22" s="41">
        <v>1445.6311682699998</v>
      </c>
      <c r="K22" s="41">
        <v>1486.3225285600001</v>
      </c>
      <c r="L22" s="41">
        <v>1488.2891928499998</v>
      </c>
      <c r="M22" s="41">
        <v>1523.0501894828142</v>
      </c>
      <c r="N22" s="41">
        <v>1517.2130121</v>
      </c>
      <c r="O22" s="73">
        <v>2137.1393383200002</v>
      </c>
      <c r="P22" s="73">
        <f t="shared" si="14"/>
        <v>11997.414131047313</v>
      </c>
      <c r="Q22" s="74">
        <v>14274.687156818229</v>
      </c>
      <c r="R22" s="41">
        <f t="shared" si="12"/>
        <v>-2277.2730257709154</v>
      </c>
      <c r="S22" s="17">
        <f t="shared" si="10"/>
        <v>-0.1595322545953792</v>
      </c>
      <c r="T22" s="55"/>
    </row>
    <row r="23" spans="1:20" x14ac:dyDescent="0.25">
      <c r="B23" s="2"/>
      <c r="C23" s="2"/>
      <c r="D23" s="2" t="s">
        <v>27</v>
      </c>
      <c r="E23" s="2"/>
      <c r="F23" s="2"/>
      <c r="G23" s="27">
        <f t="shared" ref="G23:R23" si="15">G24+G25</f>
        <v>12914.551377210002</v>
      </c>
      <c r="H23" s="41">
        <f t="shared" si="15"/>
        <v>7449.6013892500014</v>
      </c>
      <c r="I23" s="41">
        <f t="shared" si="15"/>
        <v>8366.9162488400016</v>
      </c>
      <c r="J23" s="41">
        <f t="shared" si="15"/>
        <v>16279.699876979999</v>
      </c>
      <c r="K23" s="41">
        <f t="shared" si="15"/>
        <v>13689.894666839999</v>
      </c>
      <c r="L23" s="41">
        <f t="shared" si="15"/>
        <v>12984.338576619997</v>
      </c>
      <c r="M23" s="41">
        <f t="shared" si="15"/>
        <v>13647.805703389999</v>
      </c>
      <c r="N23" s="41">
        <f t="shared" si="15"/>
        <v>9197.4205968400001</v>
      </c>
      <c r="O23" s="73">
        <f t="shared" si="15"/>
        <v>9778.8472408399994</v>
      </c>
      <c r="P23" s="73">
        <f t="shared" si="15"/>
        <v>94530.228435969999</v>
      </c>
      <c r="Q23" s="74">
        <f t="shared" si="15"/>
        <v>89762.612739186196</v>
      </c>
      <c r="R23" s="41">
        <f t="shared" si="15"/>
        <v>4767.615696783796</v>
      </c>
      <c r="S23" s="17">
        <f t="shared" si="10"/>
        <v>5.3113602103322867E-2</v>
      </c>
    </row>
    <row r="24" spans="1:20" x14ac:dyDescent="0.25">
      <c r="B24" s="2"/>
      <c r="C24" s="2"/>
      <c r="D24" s="2"/>
      <c r="E24" s="2" t="s">
        <v>19</v>
      </c>
      <c r="F24" s="2"/>
      <c r="G24" s="27">
        <v>4266.9922012300003</v>
      </c>
      <c r="H24" s="41">
        <v>4402.8557957900002</v>
      </c>
      <c r="I24" s="41">
        <v>7061.7177837900008</v>
      </c>
      <c r="J24" s="41">
        <v>1587.0823568600001</v>
      </c>
      <c r="K24" s="41">
        <v>11070.953071599999</v>
      </c>
      <c r="L24" s="41">
        <v>4280.62068198</v>
      </c>
      <c r="M24" s="41">
        <v>4573.4717677999997</v>
      </c>
      <c r="N24" s="41">
        <v>5064.5695347600004</v>
      </c>
      <c r="O24" s="73">
        <v>7609.6658167999994</v>
      </c>
      <c r="P24" s="73">
        <f t="shared" ref="P24:P25" si="16">+G24+H24+I24+J24+K24+L24+M24+N24</f>
        <v>42308.263193809995</v>
      </c>
      <c r="Q24" s="74">
        <v>39371.365313878014</v>
      </c>
      <c r="R24" s="41">
        <f t="shared" si="12"/>
        <v>2936.8978799319812</v>
      </c>
      <c r="S24" s="17">
        <f t="shared" si="10"/>
        <v>7.4594768469884734E-2</v>
      </c>
    </row>
    <row r="25" spans="1:20" x14ac:dyDescent="0.25">
      <c r="B25" s="2"/>
      <c r="C25" s="2"/>
      <c r="D25" s="2"/>
      <c r="E25" s="2" t="s">
        <v>20</v>
      </c>
      <c r="F25" s="2"/>
      <c r="G25" s="27">
        <v>8647.5591759800009</v>
      </c>
      <c r="H25" s="41">
        <v>3046.7455934600007</v>
      </c>
      <c r="I25" s="41">
        <v>1305.1984650500001</v>
      </c>
      <c r="J25" s="41">
        <v>14692.617520119999</v>
      </c>
      <c r="K25" s="41">
        <v>2618.94159524</v>
      </c>
      <c r="L25" s="41">
        <v>8703.7178946399981</v>
      </c>
      <c r="M25" s="41">
        <v>9074.3339355899989</v>
      </c>
      <c r="N25" s="41">
        <v>4132.8510620799998</v>
      </c>
      <c r="O25" s="73">
        <v>2169.1814240400004</v>
      </c>
      <c r="P25" s="73">
        <f t="shared" si="16"/>
        <v>52221.965242159997</v>
      </c>
      <c r="Q25" s="74">
        <v>50391.247425308182</v>
      </c>
      <c r="R25" s="41">
        <f t="shared" si="12"/>
        <v>1830.7178168518149</v>
      </c>
      <c r="S25" s="17">
        <f t="shared" si="10"/>
        <v>3.6330075368056214E-2</v>
      </c>
    </row>
    <row r="26" spans="1:20" x14ac:dyDescent="0.25">
      <c r="B26" s="2"/>
      <c r="C26" s="2"/>
      <c r="D26" s="2"/>
      <c r="E26" s="2"/>
      <c r="F26" s="2"/>
      <c r="G26" s="28"/>
      <c r="H26" s="42"/>
      <c r="I26" s="42"/>
      <c r="J26" s="42"/>
      <c r="K26" s="42"/>
      <c r="L26" s="42"/>
      <c r="M26" s="42"/>
      <c r="N26" s="42"/>
      <c r="O26" s="75"/>
      <c r="P26" s="75"/>
      <c r="Q26" s="76"/>
      <c r="R26" s="42"/>
      <c r="S26" s="17"/>
    </row>
    <row r="27" spans="1:20" x14ac:dyDescent="0.25">
      <c r="B27" s="2"/>
      <c r="C27" s="2" t="s">
        <v>18</v>
      </c>
      <c r="D27" s="2"/>
      <c r="E27" s="2"/>
      <c r="F27" s="2"/>
      <c r="G27" s="27">
        <f t="shared" ref="G27:R27" si="17">G28</f>
        <v>4016.8892866800002</v>
      </c>
      <c r="H27" s="41">
        <f t="shared" si="17"/>
        <v>4869.0417537700005</v>
      </c>
      <c r="I27" s="41">
        <f t="shared" si="17"/>
        <v>4917.56516637</v>
      </c>
      <c r="J27" s="41">
        <f t="shared" si="17"/>
        <v>2636.971295879996</v>
      </c>
      <c r="K27" s="41">
        <f t="shared" si="17"/>
        <v>3811.3488773600002</v>
      </c>
      <c r="L27" s="41">
        <f t="shared" si="17"/>
        <v>4039.5303955700001</v>
      </c>
      <c r="M27" s="41">
        <f t="shared" si="17"/>
        <v>3985.5027661700001</v>
      </c>
      <c r="N27" s="41">
        <f t="shared" si="17"/>
        <v>4441.1775470800003</v>
      </c>
      <c r="O27" s="73">
        <f t="shared" si="17"/>
        <v>4468.8680560800003</v>
      </c>
      <c r="P27" s="73">
        <f t="shared" si="17"/>
        <v>32718.027088880001</v>
      </c>
      <c r="Q27" s="74">
        <f t="shared" si="17"/>
        <v>37301.527999999998</v>
      </c>
      <c r="R27" s="41">
        <f t="shared" si="17"/>
        <v>-4583.5009111199979</v>
      </c>
      <c r="S27" s="17">
        <f t="shared" ref="S27:S28" si="18">R27/ABS(Q27)</f>
        <v>-0.12287702828473938</v>
      </c>
    </row>
    <row r="28" spans="1:20" x14ac:dyDescent="0.25">
      <c r="B28" s="2"/>
      <c r="C28" s="2"/>
      <c r="D28" s="2" t="s">
        <v>28</v>
      </c>
      <c r="E28" s="2"/>
      <c r="F28" s="2"/>
      <c r="G28" s="27">
        <v>4016.8892866800002</v>
      </c>
      <c r="H28" s="41">
        <v>4869.0417537700005</v>
      </c>
      <c r="I28" s="41">
        <v>4917.56516637</v>
      </c>
      <c r="J28" s="41">
        <v>2636.971295879996</v>
      </c>
      <c r="K28" s="41">
        <v>3811.3488773600002</v>
      </c>
      <c r="L28" s="41">
        <v>4039.5303955700001</v>
      </c>
      <c r="M28" s="41">
        <v>3985.5027661700001</v>
      </c>
      <c r="N28" s="41">
        <v>4441.1775470800003</v>
      </c>
      <c r="O28" s="73">
        <v>4468.8680560800003</v>
      </c>
      <c r="P28" s="73">
        <f t="shared" ref="P28" si="19">+G28+H28+I28+J28+K28+L28+M28+N28</f>
        <v>32718.027088880001</v>
      </c>
      <c r="Q28" s="74">
        <v>37301.527999999998</v>
      </c>
      <c r="R28" s="41">
        <f t="shared" si="12"/>
        <v>-4583.5009111199979</v>
      </c>
      <c r="S28" s="17">
        <f t="shared" si="18"/>
        <v>-0.12287702828473938</v>
      </c>
    </row>
    <row r="29" spans="1:20" x14ac:dyDescent="0.25">
      <c r="B29" s="2"/>
      <c r="C29" s="2"/>
      <c r="D29" s="2"/>
      <c r="E29" s="2"/>
      <c r="F29" s="2"/>
      <c r="G29" s="28"/>
      <c r="H29" s="42"/>
      <c r="I29" s="42"/>
      <c r="J29" s="42"/>
      <c r="K29" s="42"/>
      <c r="L29" s="42"/>
      <c r="M29" s="42"/>
      <c r="N29" s="42"/>
      <c r="O29" s="75"/>
      <c r="P29" s="75"/>
      <c r="Q29" s="76"/>
      <c r="R29" s="42"/>
      <c r="S29" s="17"/>
    </row>
    <row r="30" spans="1:20" s="10" customFormat="1" x14ac:dyDescent="0.25">
      <c r="A30" s="5"/>
      <c r="B30" s="5" t="s">
        <v>3</v>
      </c>
      <c r="C30" s="6"/>
      <c r="D30" s="6"/>
      <c r="E30" s="6"/>
      <c r="F30" s="6"/>
      <c r="G30" s="29">
        <f t="shared" ref="G30:R30" si="20">+G10-G17</f>
        <v>-13579.634347761908</v>
      </c>
      <c r="H30" s="40">
        <f t="shared" si="20"/>
        <v>3734.4877901736982</v>
      </c>
      <c r="I30" s="40">
        <f t="shared" si="20"/>
        <v>11582.047301201201</v>
      </c>
      <c r="J30" s="40">
        <f t="shared" si="20"/>
        <v>-2037.9801083590937</v>
      </c>
      <c r="K30" s="40">
        <f t="shared" si="20"/>
        <v>-1762.712454782908</v>
      </c>
      <c r="L30" s="40">
        <f t="shared" si="20"/>
        <v>17003.614371767668</v>
      </c>
      <c r="M30" s="40">
        <f t="shared" si="20"/>
        <v>-1418.1960402541808</v>
      </c>
      <c r="N30" s="40">
        <f t="shared" si="20"/>
        <v>5985.643612872489</v>
      </c>
      <c r="O30" s="71">
        <f t="shared" si="20"/>
        <v>-4486.5283225979219</v>
      </c>
      <c r="P30" s="71">
        <f t="shared" si="20"/>
        <v>19507.270124856848</v>
      </c>
      <c r="Q30" s="72">
        <f t="shared" si="20"/>
        <v>-50563.381250645034</v>
      </c>
      <c r="R30" s="40">
        <f t="shared" si="20"/>
        <v>70070.651375501897</v>
      </c>
      <c r="S30" s="16">
        <f>R30/ABS(Q30)</f>
        <v>1.3857983711207607</v>
      </c>
      <c r="T30" s="51"/>
    </row>
    <row r="31" spans="1:20" x14ac:dyDescent="0.25">
      <c r="B31" s="2"/>
      <c r="C31" s="2"/>
      <c r="D31" s="2"/>
      <c r="E31" s="2"/>
      <c r="F31" s="2"/>
      <c r="G31" s="29"/>
      <c r="H31" s="40"/>
      <c r="I31" s="40"/>
      <c r="J31" s="40"/>
      <c r="K31" s="40"/>
      <c r="L31" s="40"/>
      <c r="M31" s="40"/>
      <c r="N31" s="40"/>
      <c r="O31" s="71"/>
      <c r="P31" s="71"/>
      <c r="Q31" s="72"/>
      <c r="R31" s="40"/>
      <c r="S31" s="17"/>
    </row>
    <row r="32" spans="1:20" s="10" customFormat="1" x14ac:dyDescent="0.25">
      <c r="A32" s="5"/>
      <c r="B32" s="5" t="s">
        <v>4</v>
      </c>
      <c r="C32" s="6"/>
      <c r="D32" s="6"/>
      <c r="E32" s="6"/>
      <c r="F32" s="6"/>
      <c r="G32" s="29">
        <f t="shared" ref="G32:R32" si="21">G33+G34</f>
        <v>4433.1958387072</v>
      </c>
      <c r="H32" s="40">
        <f t="shared" si="21"/>
        <v>6541.7306303699997</v>
      </c>
      <c r="I32" s="40">
        <f t="shared" si="21"/>
        <v>6300.2013101673001</v>
      </c>
      <c r="J32" s="40">
        <f t="shared" si="21"/>
        <v>13190.020865550001</v>
      </c>
      <c r="K32" s="40">
        <f t="shared" si="21"/>
        <v>16935.389616850098</v>
      </c>
      <c r="L32" s="40">
        <f t="shared" si="21"/>
        <v>1379.4213772000001</v>
      </c>
      <c r="M32" s="40">
        <f t="shared" si="21"/>
        <v>8942.0416576260995</v>
      </c>
      <c r="N32" s="40">
        <f t="shared" si="21"/>
        <v>3876.1613915831999</v>
      </c>
      <c r="O32" s="71">
        <f t="shared" si="21"/>
        <v>3264.7101096371998</v>
      </c>
      <c r="P32" s="71">
        <f t="shared" si="21"/>
        <v>61598.162688053904</v>
      </c>
      <c r="Q32" s="72">
        <f t="shared" si="21"/>
        <v>75905.833856476267</v>
      </c>
      <c r="R32" s="40">
        <f t="shared" si="21"/>
        <v>-14307.671168422363</v>
      </c>
      <c r="S32" s="16">
        <f>R32/ABS(Q32)</f>
        <v>-0.18849237853674716</v>
      </c>
      <c r="T32" s="51"/>
    </row>
    <row r="33" spans="1:20" x14ac:dyDescent="0.25">
      <c r="B33" s="7"/>
      <c r="C33" s="2" t="s">
        <v>19</v>
      </c>
      <c r="D33" s="2"/>
      <c r="E33" s="2"/>
      <c r="F33" s="2"/>
      <c r="G33" s="27">
        <v>3272.9427485800002</v>
      </c>
      <c r="H33" s="41">
        <v>5332.5390374099998</v>
      </c>
      <c r="I33" s="41">
        <v>1364.6948384400002</v>
      </c>
      <c r="J33" s="41">
        <v>13044.52737797</v>
      </c>
      <c r="K33" s="41">
        <v>12567.704590879999</v>
      </c>
      <c r="L33" s="41">
        <v>1379.4213772000001</v>
      </c>
      <c r="M33" s="41">
        <v>7829.8118915199993</v>
      </c>
      <c r="N33" s="41">
        <v>2127.1300845999999</v>
      </c>
      <c r="O33" s="73">
        <v>1367.8295718899999</v>
      </c>
      <c r="P33" s="73">
        <f t="shared" ref="P33:P34" si="22">+G33+H33+I33+J33+K33+L33+M33+N33</f>
        <v>46918.771946600005</v>
      </c>
      <c r="Q33" s="74">
        <v>53647.600000000006</v>
      </c>
      <c r="R33" s="41">
        <f t="shared" si="12"/>
        <v>-6728.8280534000005</v>
      </c>
      <c r="S33" s="17">
        <f t="shared" ref="S33:S34" si="23">R33/ABS(Q33)</f>
        <v>-0.12542645064084879</v>
      </c>
      <c r="T33" s="52"/>
    </row>
    <row r="34" spans="1:20" x14ac:dyDescent="0.25">
      <c r="B34" s="2"/>
      <c r="C34" s="2" t="s">
        <v>20</v>
      </c>
      <c r="D34" s="2"/>
      <c r="E34" s="2"/>
      <c r="F34" s="2"/>
      <c r="G34" s="27">
        <v>1160.2530901272</v>
      </c>
      <c r="H34" s="41">
        <v>1209.19159296</v>
      </c>
      <c r="I34" s="41">
        <v>4935.5064717272999</v>
      </c>
      <c r="J34" s="41">
        <v>145.49348757999999</v>
      </c>
      <c r="K34" s="41">
        <v>4367.6850259700996</v>
      </c>
      <c r="L34" s="41">
        <v>0</v>
      </c>
      <c r="M34" s="41">
        <v>1112.2297661061</v>
      </c>
      <c r="N34" s="41">
        <v>1749.0313069832</v>
      </c>
      <c r="O34" s="73">
        <v>1896.8805377471997</v>
      </c>
      <c r="P34" s="73">
        <f t="shared" si="22"/>
        <v>14679.390741453899</v>
      </c>
      <c r="Q34" s="74">
        <v>22258.233856476261</v>
      </c>
      <c r="R34" s="41">
        <f t="shared" si="12"/>
        <v>-7578.8431150223623</v>
      </c>
      <c r="S34" s="17">
        <f t="shared" si="23"/>
        <v>-0.34049615813597989</v>
      </c>
    </row>
    <row r="35" spans="1:20" x14ac:dyDescent="0.25">
      <c r="B35" s="2"/>
      <c r="C35" s="2"/>
      <c r="D35" s="2"/>
      <c r="E35" s="2"/>
      <c r="F35" s="2"/>
      <c r="G35" s="27"/>
      <c r="H35" s="41"/>
      <c r="I35" s="41"/>
      <c r="J35" s="41"/>
      <c r="K35" s="41"/>
      <c r="L35" s="41"/>
      <c r="M35" s="41"/>
      <c r="N35" s="41"/>
      <c r="O35" s="73"/>
      <c r="P35" s="73"/>
      <c r="Q35" s="74"/>
      <c r="R35" s="41"/>
      <c r="S35" s="17"/>
    </row>
    <row r="36" spans="1:20" s="10" customFormat="1" x14ac:dyDescent="0.25">
      <c r="A36" s="5"/>
      <c r="B36" s="5" t="s">
        <v>60</v>
      </c>
      <c r="C36" s="6"/>
      <c r="D36" s="6"/>
      <c r="E36" s="6"/>
      <c r="F36" s="6"/>
      <c r="G36" s="32">
        <f>27.52262257+77.77840385</f>
        <v>105.30102642</v>
      </c>
      <c r="H36" s="44">
        <v>144.18210044</v>
      </c>
      <c r="I36" s="44">
        <v>1594.61421937</v>
      </c>
      <c r="J36" s="44">
        <v>387.65847086999997</v>
      </c>
      <c r="K36" s="44">
        <v>180.34126856999998</v>
      </c>
      <c r="L36" s="44">
        <v>507.66438018000002</v>
      </c>
      <c r="M36" s="44">
        <v>188.52114968000001</v>
      </c>
      <c r="N36" s="44">
        <v>238.82313524</v>
      </c>
      <c r="O36" s="77">
        <v>352.66030696338407</v>
      </c>
      <c r="P36" s="71">
        <f t="shared" ref="P36:P37" si="24">+G36+H36+I36+J36+K36+L36+M36+N36</f>
        <v>3347.1057507699998</v>
      </c>
      <c r="Q36" s="78">
        <v>2424.6393686478104</v>
      </c>
      <c r="R36" s="40">
        <f>P36-Q36</f>
        <v>922.46638212218932</v>
      </c>
      <c r="S36" s="16">
        <f>R36/ABS(Q36)</f>
        <v>0.38045508707409825</v>
      </c>
      <c r="T36" s="51"/>
    </row>
    <row r="37" spans="1:20" s="10" customFormat="1" x14ac:dyDescent="0.25">
      <c r="A37" s="5"/>
      <c r="B37" s="5" t="s">
        <v>64</v>
      </c>
      <c r="C37" s="6"/>
      <c r="D37" s="6"/>
      <c r="E37" s="6"/>
      <c r="F37" s="6"/>
      <c r="G37" s="32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77">
        <v>0</v>
      </c>
      <c r="P37" s="71">
        <f t="shared" si="24"/>
        <v>0</v>
      </c>
      <c r="Q37" s="78">
        <v>0</v>
      </c>
      <c r="R37" s="40">
        <f t="shared" si="12"/>
        <v>0</v>
      </c>
      <c r="S37" s="16">
        <v>0</v>
      </c>
      <c r="T37" s="51"/>
    </row>
    <row r="38" spans="1:20" x14ac:dyDescent="0.25">
      <c r="B38" s="7"/>
      <c r="C38" s="2"/>
      <c r="D38" s="2"/>
      <c r="E38" s="2"/>
      <c r="F38" s="2"/>
      <c r="G38" s="29"/>
      <c r="H38" s="40"/>
      <c r="I38" s="40"/>
      <c r="J38" s="40"/>
      <c r="K38" s="40"/>
      <c r="L38" s="40"/>
      <c r="M38" s="40"/>
      <c r="N38" s="40"/>
      <c r="O38" s="71"/>
      <c r="P38" s="71"/>
      <c r="Q38" s="72"/>
      <c r="R38" s="40"/>
      <c r="S38" s="17"/>
    </row>
    <row r="39" spans="1:20" s="10" customFormat="1" x14ac:dyDescent="0.25">
      <c r="A39" s="5"/>
      <c r="B39" s="5" t="s">
        <v>5</v>
      </c>
      <c r="C39" s="6"/>
      <c r="D39" s="6"/>
      <c r="E39" s="6"/>
      <c r="F39" s="6"/>
      <c r="G39" s="29">
        <f t="shared" ref="G39:R39" si="25">G40+G41</f>
        <v>7943.0846298199995</v>
      </c>
      <c r="H39" s="40">
        <f t="shared" si="25"/>
        <v>3717.2648047699995</v>
      </c>
      <c r="I39" s="40">
        <f t="shared" si="25"/>
        <v>6970.1228851999995</v>
      </c>
      <c r="J39" s="40">
        <f t="shared" si="25"/>
        <v>10137.608619639999</v>
      </c>
      <c r="K39" s="40">
        <f t="shared" si="25"/>
        <v>5601.5606168400009</v>
      </c>
      <c r="L39" s="40">
        <f t="shared" si="25"/>
        <v>2827.72831344</v>
      </c>
      <c r="M39" s="40">
        <f t="shared" si="25"/>
        <v>5306.8703428599993</v>
      </c>
      <c r="N39" s="40">
        <f t="shared" si="25"/>
        <v>3948.8341467100004</v>
      </c>
      <c r="O39" s="71">
        <f t="shared" si="25"/>
        <v>6142.0633125600007</v>
      </c>
      <c r="P39" s="71">
        <f t="shared" si="25"/>
        <v>46453.074359279992</v>
      </c>
      <c r="Q39" s="72">
        <f t="shared" si="25"/>
        <v>50370.603687981114</v>
      </c>
      <c r="R39" s="40">
        <f t="shared" si="25"/>
        <v>-3917.5293287011227</v>
      </c>
      <c r="S39" s="16">
        <f>R39/ABS(Q39)</f>
        <v>-7.7774119066908884E-2</v>
      </c>
      <c r="T39" s="51"/>
    </row>
    <row r="40" spans="1:20" x14ac:dyDescent="0.25">
      <c r="B40" s="7"/>
      <c r="C40" s="2" t="s">
        <v>19</v>
      </c>
      <c r="D40" s="2"/>
      <c r="E40" s="2"/>
      <c r="F40" s="2"/>
      <c r="G40" s="27">
        <v>5394.0567647899998</v>
      </c>
      <c r="H40" s="41">
        <v>2172.6186454499998</v>
      </c>
      <c r="I40" s="41">
        <v>1374.6722918399998</v>
      </c>
      <c r="J40" s="41">
        <v>2188.5024331200002</v>
      </c>
      <c r="K40" s="41">
        <v>2154.2662244799999</v>
      </c>
      <c r="L40" s="41">
        <v>1365.1482077799999</v>
      </c>
      <c r="M40" s="41">
        <v>1948.9337060099999</v>
      </c>
      <c r="N40" s="41">
        <v>2133.3806709700002</v>
      </c>
      <c r="O40" s="73">
        <v>1360.3144217700001</v>
      </c>
      <c r="P40" s="73">
        <f t="shared" ref="P40:P41" si="26">+G40+H40+I40+J40+K40+L40+M40+N40</f>
        <v>18731.578944439996</v>
      </c>
      <c r="Q40" s="74">
        <v>18854.7925</v>
      </c>
      <c r="R40" s="41">
        <f t="shared" si="12"/>
        <v>-123.21355556000344</v>
      </c>
      <c r="S40" s="17">
        <f t="shared" ref="S40:S41" si="27">R40/ABS(Q40)</f>
        <v>-6.5348666955631282E-3</v>
      </c>
    </row>
    <row r="41" spans="1:20" x14ac:dyDescent="0.25">
      <c r="B41" s="7"/>
      <c r="C41" s="2" t="s">
        <v>20</v>
      </c>
      <c r="D41" s="2"/>
      <c r="E41" s="2"/>
      <c r="F41" s="2"/>
      <c r="G41" s="27">
        <v>2549.0278650300002</v>
      </c>
      <c r="H41" s="41">
        <v>1544.6461593199999</v>
      </c>
      <c r="I41" s="41">
        <v>5595.4505933599994</v>
      </c>
      <c r="J41" s="41">
        <v>7949.1061865199999</v>
      </c>
      <c r="K41" s="41">
        <v>3447.2943923600005</v>
      </c>
      <c r="L41" s="41">
        <v>1462.5801056600001</v>
      </c>
      <c r="M41" s="41">
        <v>3357.9366368499996</v>
      </c>
      <c r="N41" s="41">
        <v>1815.4534757400002</v>
      </c>
      <c r="O41" s="73">
        <v>4781.7488907900006</v>
      </c>
      <c r="P41" s="73">
        <f t="shared" si="26"/>
        <v>27721.495414839996</v>
      </c>
      <c r="Q41" s="74">
        <v>31515.811187981115</v>
      </c>
      <c r="R41" s="41">
        <f t="shared" si="12"/>
        <v>-3794.3157731411193</v>
      </c>
      <c r="S41" s="17">
        <f t="shared" si="27"/>
        <v>-0.12039403810707311</v>
      </c>
    </row>
    <row r="42" spans="1:20" x14ac:dyDescent="0.25">
      <c r="B42" s="7"/>
      <c r="C42" s="2"/>
      <c r="D42" s="2"/>
      <c r="E42" s="2"/>
      <c r="F42" s="2"/>
      <c r="G42" s="28"/>
      <c r="H42" s="42"/>
      <c r="I42" s="42"/>
      <c r="J42" s="42"/>
      <c r="K42" s="42"/>
      <c r="L42" s="42"/>
      <c r="M42" s="42"/>
      <c r="N42" s="42"/>
      <c r="O42" s="75"/>
      <c r="P42" s="75"/>
      <c r="Q42" s="76"/>
      <c r="R42" s="42"/>
      <c r="S42" s="17"/>
    </row>
    <row r="43" spans="1:20" x14ac:dyDescent="0.25">
      <c r="B43" s="5" t="s">
        <v>6</v>
      </c>
      <c r="C43" s="6"/>
      <c r="D43" s="6"/>
      <c r="E43" s="6"/>
      <c r="F43" s="6"/>
      <c r="G43" s="29">
        <f t="shared" ref="G43:R43" si="28">+G30+G32-G39+G36-G37</f>
        <v>-16984.222112454707</v>
      </c>
      <c r="H43" s="40">
        <f t="shared" si="28"/>
        <v>6703.1357162136974</v>
      </c>
      <c r="I43" s="40">
        <f t="shared" si="28"/>
        <v>12506.739945538502</v>
      </c>
      <c r="J43" s="40">
        <f t="shared" si="28"/>
        <v>1402.090608420908</v>
      </c>
      <c r="K43" s="40">
        <f t="shared" si="28"/>
        <v>9751.4578137971894</v>
      </c>
      <c r="L43" s="40">
        <f t="shared" si="28"/>
        <v>16062.971815707668</v>
      </c>
      <c r="M43" s="40">
        <f t="shared" si="28"/>
        <v>2405.4964241919197</v>
      </c>
      <c r="N43" s="40">
        <f t="shared" si="28"/>
        <v>6151.7939929856893</v>
      </c>
      <c r="O43" s="71">
        <f t="shared" si="28"/>
        <v>-7011.2212185573389</v>
      </c>
      <c r="P43" s="71">
        <f t="shared" si="28"/>
        <v>37999.464204400771</v>
      </c>
      <c r="Q43" s="72">
        <f t="shared" si="28"/>
        <v>-22603.51171350207</v>
      </c>
      <c r="R43" s="40">
        <f t="shared" si="28"/>
        <v>60602.975917902848</v>
      </c>
      <c r="S43" s="16">
        <f>R43/ABS(Q43)</f>
        <v>2.6811309979635611</v>
      </c>
    </row>
    <row r="44" spans="1:20" x14ac:dyDescent="0.25">
      <c r="B44" s="6"/>
      <c r="C44" s="6"/>
      <c r="D44" s="6"/>
      <c r="E44" s="6"/>
      <c r="F44" s="6"/>
      <c r="G44" s="29"/>
      <c r="H44" s="40"/>
      <c r="I44" s="40"/>
      <c r="J44" s="40"/>
      <c r="K44" s="40"/>
      <c r="L44" s="40"/>
      <c r="M44" s="40"/>
      <c r="N44" s="40"/>
      <c r="O44" s="71"/>
      <c r="P44" s="71"/>
      <c r="Q44" s="72"/>
      <c r="R44" s="40"/>
      <c r="S44" s="17"/>
      <c r="T44" s="55"/>
    </row>
    <row r="45" spans="1:20" ht="16.5" thickBot="1" x14ac:dyDescent="0.3">
      <c r="B45" s="5" t="s">
        <v>7</v>
      </c>
      <c r="C45" s="6"/>
      <c r="D45" s="6"/>
      <c r="E45" s="6"/>
      <c r="F45" s="6"/>
      <c r="G45" s="29">
        <f t="shared" ref="G45:R45" si="29">+G30+G23</f>
        <v>-665.08297055190633</v>
      </c>
      <c r="H45" s="40">
        <f t="shared" si="29"/>
        <v>11184.0891794237</v>
      </c>
      <c r="I45" s="40">
        <f t="shared" si="29"/>
        <v>19948.963550041204</v>
      </c>
      <c r="J45" s="40">
        <f t="shared" si="29"/>
        <v>14241.719768620906</v>
      </c>
      <c r="K45" s="40">
        <f t="shared" si="29"/>
        <v>11927.182212057091</v>
      </c>
      <c r="L45" s="40">
        <f t="shared" si="29"/>
        <v>29987.952948387665</v>
      </c>
      <c r="M45" s="40">
        <f t="shared" si="29"/>
        <v>12229.609663135818</v>
      </c>
      <c r="N45" s="40">
        <f t="shared" si="29"/>
        <v>15183.064209712489</v>
      </c>
      <c r="O45" s="71">
        <f t="shared" si="29"/>
        <v>5292.3189182420774</v>
      </c>
      <c r="P45" s="71">
        <f t="shared" si="29"/>
        <v>114037.49856082685</v>
      </c>
      <c r="Q45" s="72">
        <f t="shared" si="29"/>
        <v>39199.231488541162</v>
      </c>
      <c r="R45" s="40">
        <f t="shared" si="29"/>
        <v>74838.2670722857</v>
      </c>
      <c r="S45" s="16">
        <f>R45/ABS(Q45)</f>
        <v>1.9091768953215995</v>
      </c>
    </row>
    <row r="46" spans="1:20" x14ac:dyDescent="0.25">
      <c r="B46" s="1"/>
      <c r="C46" s="1"/>
      <c r="D46" s="1"/>
      <c r="E46" s="1"/>
      <c r="F46" s="1"/>
      <c r="G46" s="30"/>
      <c r="H46" s="45"/>
      <c r="I46" s="45"/>
      <c r="J46" s="45"/>
      <c r="K46" s="45"/>
      <c r="L46" s="45"/>
      <c r="M46" s="45"/>
      <c r="N46" s="45"/>
      <c r="O46" s="79"/>
      <c r="P46" s="79"/>
      <c r="Q46" s="80"/>
      <c r="R46" s="45"/>
      <c r="S46" s="22"/>
    </row>
    <row r="47" spans="1:20" x14ac:dyDescent="0.25">
      <c r="B47" s="53"/>
      <c r="C47" s="53"/>
      <c r="D47" s="53"/>
      <c r="E47" s="53"/>
      <c r="F47" s="53"/>
      <c r="G47" s="57"/>
      <c r="H47" s="58"/>
      <c r="I47" s="58"/>
      <c r="J47" s="58"/>
      <c r="K47" s="58"/>
      <c r="L47" s="58"/>
      <c r="M47" s="58"/>
      <c r="N47" s="58"/>
      <c r="O47" s="81"/>
      <c r="P47" s="81"/>
      <c r="Q47" s="82"/>
      <c r="R47" s="57"/>
      <c r="S47" s="59"/>
    </row>
    <row r="48" spans="1:20" x14ac:dyDescent="0.25">
      <c r="B48" s="5" t="s">
        <v>8</v>
      </c>
      <c r="C48" s="7"/>
      <c r="D48" s="7"/>
      <c r="E48" s="7"/>
      <c r="F48" s="2"/>
      <c r="G48" s="23"/>
      <c r="H48" s="36"/>
      <c r="I48" s="36"/>
      <c r="J48" s="36"/>
      <c r="K48" s="36"/>
      <c r="L48" s="36"/>
      <c r="M48" s="36"/>
      <c r="N48" s="36"/>
      <c r="R48" s="36"/>
      <c r="S48" s="21"/>
    </row>
    <row r="49" spans="1:19" x14ac:dyDescent="0.25">
      <c r="B49" s="5" t="str">
        <f>B4</f>
        <v>FY 2022/23</v>
      </c>
      <c r="C49" s="7"/>
      <c r="D49" s="2"/>
      <c r="E49" s="2"/>
      <c r="F49" s="2"/>
      <c r="G49" s="23"/>
      <c r="H49" s="36"/>
      <c r="I49" s="36"/>
      <c r="J49" s="36"/>
      <c r="K49" s="36"/>
      <c r="L49" s="36"/>
      <c r="M49" s="36"/>
      <c r="N49" s="36"/>
      <c r="R49" s="36"/>
    </row>
    <row r="50" spans="1:19" x14ac:dyDescent="0.25">
      <c r="B50" s="2" t="s">
        <v>14</v>
      </c>
      <c r="D50" s="2"/>
      <c r="E50" s="2"/>
      <c r="F50" s="2"/>
      <c r="G50" s="23"/>
      <c r="H50" s="36"/>
      <c r="I50" s="36"/>
      <c r="J50" s="36"/>
      <c r="K50" s="36"/>
      <c r="L50" s="36"/>
      <c r="M50" s="36"/>
      <c r="N50" s="36"/>
      <c r="Q50" s="66" t="s">
        <v>29</v>
      </c>
      <c r="R50" s="36"/>
    </row>
    <row r="51" spans="1:19" x14ac:dyDescent="0.25">
      <c r="A51" s="4"/>
      <c r="B51" s="2"/>
      <c r="C51" s="2"/>
      <c r="D51" s="2"/>
      <c r="E51" s="2"/>
      <c r="F51" s="2"/>
      <c r="G51" s="23"/>
      <c r="H51" s="36"/>
      <c r="I51" s="36"/>
      <c r="J51" s="36"/>
      <c r="K51" s="36"/>
      <c r="L51" s="36"/>
      <c r="M51" s="36"/>
      <c r="N51" s="36"/>
      <c r="R51" s="36"/>
    </row>
    <row r="52" spans="1:19" ht="18" x14ac:dyDescent="0.25">
      <c r="A52" s="4"/>
      <c r="B52" s="8"/>
      <c r="C52" s="8"/>
      <c r="D52" s="8"/>
      <c r="E52" s="8"/>
      <c r="F52" s="8"/>
      <c r="G52" s="25" t="s">
        <v>63</v>
      </c>
      <c r="H52" s="38" t="s">
        <v>63</v>
      </c>
      <c r="I52" s="38" t="str">
        <f t="shared" ref="I52:O53" si="30">I7</f>
        <v>Prov.</v>
      </c>
      <c r="J52" s="38" t="str">
        <f t="shared" si="30"/>
        <v>Prov.</v>
      </c>
      <c r="K52" s="38" t="str">
        <f t="shared" si="30"/>
        <v>Prov.</v>
      </c>
      <c r="L52" s="38" t="str">
        <f t="shared" si="30"/>
        <v>Prov.</v>
      </c>
      <c r="M52" s="38" t="str">
        <f t="shared" si="30"/>
        <v>Prov.</v>
      </c>
      <c r="N52" s="38" t="str">
        <f t="shared" si="30"/>
        <v>Prov.</v>
      </c>
      <c r="O52" s="67" t="str">
        <f t="shared" si="30"/>
        <v>Prov.</v>
      </c>
      <c r="P52" s="67" t="s">
        <v>63</v>
      </c>
      <c r="Q52" s="68" t="s">
        <v>62</v>
      </c>
      <c r="R52" s="38"/>
      <c r="S52" s="14"/>
    </row>
    <row r="53" spans="1:19" ht="18" x14ac:dyDescent="0.25">
      <c r="A53" s="4"/>
      <c r="B53" s="9" t="s">
        <v>0</v>
      </c>
      <c r="C53" s="9"/>
      <c r="D53" s="9"/>
      <c r="E53" s="9"/>
      <c r="F53" s="9"/>
      <c r="G53" s="26" t="str">
        <f>G8</f>
        <v>Apr</v>
      </c>
      <c r="H53" s="26" t="str">
        <f t="shared" ref="H53:I53" si="31">H8</f>
        <v>May</v>
      </c>
      <c r="I53" s="26" t="str">
        <f t="shared" si="31"/>
        <v>June</v>
      </c>
      <c r="J53" s="26" t="str">
        <f t="shared" si="30"/>
        <v>July</v>
      </c>
      <c r="K53" s="26" t="str">
        <f t="shared" si="30"/>
        <v>August</v>
      </c>
      <c r="L53" s="26" t="str">
        <f t="shared" si="30"/>
        <v>September</v>
      </c>
      <c r="M53" s="26" t="str">
        <f t="shared" si="30"/>
        <v>October</v>
      </c>
      <c r="N53" s="26" t="str">
        <f t="shared" si="30"/>
        <v>November</v>
      </c>
      <c r="O53" s="83" t="str">
        <f t="shared" si="30"/>
        <v>December</v>
      </c>
      <c r="P53" s="84" t="str">
        <f>+P8</f>
        <v>Apr-December</v>
      </c>
      <c r="Q53" s="83" t="str">
        <f>+Q8</f>
        <v>Apr-December</v>
      </c>
      <c r="R53" s="46" t="str">
        <f>R8</f>
        <v>Diff</v>
      </c>
      <c r="S53" s="15" t="str">
        <f>S8</f>
        <v>Diff %</v>
      </c>
    </row>
    <row r="54" spans="1:19" x14ac:dyDescent="0.25">
      <c r="A54" s="4"/>
      <c r="B54" s="3"/>
      <c r="C54" s="3"/>
      <c r="D54" s="3"/>
      <c r="E54" s="3"/>
      <c r="F54" s="3"/>
    </row>
    <row r="55" spans="1:19" x14ac:dyDescent="0.25">
      <c r="A55" s="4"/>
      <c r="B55" s="7" t="s">
        <v>1</v>
      </c>
      <c r="C55" s="2"/>
      <c r="D55" s="2"/>
      <c r="E55" s="2"/>
      <c r="F55" s="2"/>
      <c r="G55" s="29">
        <f t="shared" ref="G55:R55" si="32">G57+G90+G92+G94+G96</f>
        <v>50874.906333758096</v>
      </c>
      <c r="H55" s="40">
        <f t="shared" si="32"/>
        <v>56887.182907063696</v>
      </c>
      <c r="I55" s="40">
        <f t="shared" si="32"/>
        <v>69420.212514941202</v>
      </c>
      <c r="J55" s="40">
        <f t="shared" si="32"/>
        <v>58922.031492910894</v>
      </c>
      <c r="K55" s="40">
        <f t="shared" si="32"/>
        <v>61701.672101997094</v>
      </c>
      <c r="L55" s="40">
        <f t="shared" si="32"/>
        <v>74188.467736797698</v>
      </c>
      <c r="M55" s="40">
        <f t="shared" si="32"/>
        <v>58675.805775345776</v>
      </c>
      <c r="N55" s="40">
        <f t="shared" si="32"/>
        <v>60641.608846682429</v>
      </c>
      <c r="O55" s="71">
        <f t="shared" si="32"/>
        <v>76358.693393982074</v>
      </c>
      <c r="P55" s="71">
        <f t="shared" si="32"/>
        <v>491311.88770949683</v>
      </c>
      <c r="Q55" s="72">
        <f t="shared" si="32"/>
        <v>438798.47848854121</v>
      </c>
      <c r="R55" s="40">
        <f t="shared" si="32"/>
        <v>52513.409220955618</v>
      </c>
      <c r="S55" s="16">
        <f>R55/ABS(Q55)</f>
        <v>0.11967545877059589</v>
      </c>
    </row>
    <row r="56" spans="1:19" x14ac:dyDescent="0.25">
      <c r="A56" s="4"/>
      <c r="B56" s="2"/>
      <c r="C56" s="2"/>
      <c r="D56" s="2" t="s">
        <v>29</v>
      </c>
      <c r="E56" s="2"/>
      <c r="F56" s="2"/>
      <c r="G56" s="29"/>
      <c r="H56" s="40"/>
      <c r="I56" s="40"/>
      <c r="J56" s="40"/>
      <c r="K56" s="40"/>
      <c r="L56" s="40"/>
      <c r="M56" s="40"/>
      <c r="N56" s="40"/>
      <c r="O56" s="71"/>
      <c r="P56" s="71"/>
      <c r="Q56" s="72"/>
      <c r="R56" s="40"/>
      <c r="S56" s="17"/>
    </row>
    <row r="57" spans="1:19" x14ac:dyDescent="0.25">
      <c r="A57" s="4"/>
      <c r="B57" s="7" t="s">
        <v>9</v>
      </c>
      <c r="C57" s="2"/>
      <c r="D57" s="2"/>
      <c r="E57" s="2"/>
      <c r="F57" s="2"/>
      <c r="G57" s="29">
        <f t="shared" ref="G57:R57" si="33">G59+G67+G82</f>
        <v>48445.2776935</v>
      </c>
      <c r="H57" s="40">
        <f t="shared" si="33"/>
        <v>53424.28307587</v>
      </c>
      <c r="I57" s="40">
        <f t="shared" si="33"/>
        <v>62492.00292235001</v>
      </c>
      <c r="J57" s="40">
        <f t="shared" si="33"/>
        <v>54523.899824809996</v>
      </c>
      <c r="K57" s="40">
        <f t="shared" si="33"/>
        <v>58132.098252299998</v>
      </c>
      <c r="L57" s="40">
        <f t="shared" si="33"/>
        <v>63397.350737059998</v>
      </c>
      <c r="M57" s="40">
        <f t="shared" si="33"/>
        <v>54348.953140750004</v>
      </c>
      <c r="N57" s="40">
        <f t="shared" si="33"/>
        <v>57229.319388759999</v>
      </c>
      <c r="O57" s="71">
        <f t="shared" si="33"/>
        <v>67342.461184519998</v>
      </c>
      <c r="P57" s="71">
        <f t="shared" si="33"/>
        <v>451993.18503539998</v>
      </c>
      <c r="Q57" s="72">
        <f t="shared" si="33"/>
        <v>406225.64592550683</v>
      </c>
      <c r="R57" s="40">
        <f t="shared" si="33"/>
        <v>45767.539109893158</v>
      </c>
      <c r="S57" s="16">
        <f>R57/ABS(Q57)</f>
        <v>0.11266531192441245</v>
      </c>
    </row>
    <row r="58" spans="1:19" x14ac:dyDescent="0.25">
      <c r="A58" s="4"/>
      <c r="B58" s="2"/>
      <c r="C58" s="2"/>
      <c r="D58" s="2"/>
      <c r="E58" s="2"/>
      <c r="F58" s="2"/>
      <c r="G58" s="28"/>
      <c r="H58" s="42"/>
      <c r="I58" s="42"/>
      <c r="J58" s="42"/>
      <c r="K58" s="42"/>
      <c r="L58" s="42"/>
      <c r="M58" s="42"/>
      <c r="N58" s="42"/>
      <c r="O58" s="75"/>
      <c r="P58" s="75"/>
      <c r="Q58" s="76"/>
      <c r="R58" s="42"/>
      <c r="S58" s="17"/>
    </row>
    <row r="59" spans="1:19" x14ac:dyDescent="0.25">
      <c r="A59" s="4"/>
      <c r="B59" s="2"/>
      <c r="C59" s="2" t="s">
        <v>21</v>
      </c>
      <c r="D59" s="2"/>
      <c r="E59" s="2"/>
      <c r="F59" s="2"/>
      <c r="G59" s="27">
        <f t="shared" ref="G59" si="34">SUM(G60:G65)</f>
        <v>10730.129468199999</v>
      </c>
      <c r="H59" s="41">
        <f t="shared" ref="H59:R59" si="35">SUM(H60:H65)</f>
        <v>10193.934076000001</v>
      </c>
      <c r="I59" s="41">
        <f t="shared" si="35"/>
        <v>21371.647757000002</v>
      </c>
      <c r="J59" s="41">
        <f t="shared" si="35"/>
        <v>11174.511570000001</v>
      </c>
      <c r="K59" s="41">
        <f t="shared" si="35"/>
        <v>10282.082486000001</v>
      </c>
      <c r="L59" s="41">
        <f t="shared" si="35"/>
        <v>21625.895439</v>
      </c>
      <c r="M59" s="41">
        <f t="shared" si="35"/>
        <v>10867.866902</v>
      </c>
      <c r="N59" s="41">
        <f t="shared" si="35"/>
        <v>10692.232813000001</v>
      </c>
      <c r="O59" s="73">
        <f t="shared" si="35"/>
        <v>24088.690195789997</v>
      </c>
      <c r="P59" s="73">
        <f t="shared" si="35"/>
        <v>106938.3005112</v>
      </c>
      <c r="Q59" s="74">
        <f t="shared" si="35"/>
        <v>97069.024993380997</v>
      </c>
      <c r="R59" s="41">
        <f t="shared" si="35"/>
        <v>9869.2755178190109</v>
      </c>
      <c r="S59" s="17">
        <f t="shared" ref="S59:S88" si="36">R59/ABS(Q59)</f>
        <v>0.10167275831288079</v>
      </c>
    </row>
    <row r="60" spans="1:19" x14ac:dyDescent="0.25">
      <c r="A60" s="4"/>
      <c r="B60" s="2"/>
      <c r="C60" s="2"/>
      <c r="D60" s="2" t="s">
        <v>30</v>
      </c>
      <c r="E60" s="2"/>
      <c r="F60" s="2"/>
      <c r="G60" s="27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73">
        <v>0</v>
      </c>
      <c r="P60" s="73">
        <f>+G60+H60+I60+J60+K60+L60+M60+N60</f>
        <v>0</v>
      </c>
      <c r="Q60" s="74">
        <v>0</v>
      </c>
      <c r="R60" s="41">
        <f t="shared" ref="R60:R65" si="37">P60-Q60</f>
        <v>0</v>
      </c>
      <c r="S60" s="17">
        <v>0</v>
      </c>
    </row>
    <row r="61" spans="1:19" x14ac:dyDescent="0.25">
      <c r="A61" s="4"/>
      <c r="B61" s="2"/>
      <c r="C61" s="2"/>
      <c r="D61" s="2" t="s">
        <v>31</v>
      </c>
      <c r="E61" s="2"/>
      <c r="F61" s="2"/>
      <c r="G61" s="27">
        <v>917.46680117000005</v>
      </c>
      <c r="H61" s="41">
        <v>608.41679299999998</v>
      </c>
      <c r="I61" s="41">
        <v>11421.657354000001</v>
      </c>
      <c r="J61" s="41">
        <v>1156.7727580000001</v>
      </c>
      <c r="K61" s="41">
        <v>853.34788000000003</v>
      </c>
      <c r="L61" s="41">
        <v>12120.873052000001</v>
      </c>
      <c r="M61" s="41">
        <v>878.08714299999997</v>
      </c>
      <c r="N61" s="41">
        <v>1355.0699159999999</v>
      </c>
      <c r="O61" s="73">
        <v>9947.8238689999998</v>
      </c>
      <c r="P61" s="73">
        <f t="shared" ref="P61:P65" si="38">+G61+H61+I61+J61+K61+L61+M61+N61</f>
        <v>29311.691697170001</v>
      </c>
      <c r="Q61" s="74">
        <v>25044.188394836212</v>
      </c>
      <c r="R61" s="41">
        <f t="shared" si="37"/>
        <v>4267.5033023337892</v>
      </c>
      <c r="S61" s="17">
        <f t="shared" si="36"/>
        <v>0.17039894585738274</v>
      </c>
    </row>
    <row r="62" spans="1:19" x14ac:dyDescent="0.25">
      <c r="A62" s="4"/>
      <c r="B62" s="2"/>
      <c r="C62" s="2"/>
      <c r="D62" s="2" t="s">
        <v>32</v>
      </c>
      <c r="E62" s="2"/>
      <c r="F62" s="2"/>
      <c r="G62" s="27">
        <v>8060.9166247599996</v>
      </c>
      <c r="H62" s="41">
        <v>6978.2424060000003</v>
      </c>
      <c r="I62" s="41">
        <v>6883.7087780000002</v>
      </c>
      <c r="J62" s="41">
        <v>7195.8898049999998</v>
      </c>
      <c r="K62" s="41">
        <v>6933.6392539999997</v>
      </c>
      <c r="L62" s="41">
        <v>6631.4886370000004</v>
      </c>
      <c r="M62" s="41">
        <v>7288.4435320000002</v>
      </c>
      <c r="N62" s="41">
        <v>6870.3320100000001</v>
      </c>
      <c r="O62" s="73">
        <v>10055.844798</v>
      </c>
      <c r="P62" s="73">
        <f t="shared" si="38"/>
        <v>56842.661046759997</v>
      </c>
      <c r="Q62" s="74">
        <v>54851.746997036884</v>
      </c>
      <c r="R62" s="41">
        <f t="shared" si="37"/>
        <v>1990.9140497231128</v>
      </c>
      <c r="S62" s="17">
        <f t="shared" si="36"/>
        <v>3.629627420673881E-2</v>
      </c>
    </row>
    <row r="63" spans="1:19" x14ac:dyDescent="0.25">
      <c r="A63" s="4"/>
      <c r="B63" s="2"/>
      <c r="C63" s="2"/>
      <c r="D63" s="2" t="s">
        <v>33</v>
      </c>
      <c r="E63" s="2"/>
      <c r="F63" s="2"/>
      <c r="G63" s="27">
        <v>236.084791</v>
      </c>
      <c r="H63" s="41">
        <v>198.2655</v>
      </c>
      <c r="I63" s="41">
        <v>179.15119899999999</v>
      </c>
      <c r="J63" s="41">
        <v>719.09758599999998</v>
      </c>
      <c r="K63" s="41">
        <v>191.734701</v>
      </c>
      <c r="L63" s="41">
        <v>288.41124500000001</v>
      </c>
      <c r="M63" s="41">
        <v>178.60219000000001</v>
      </c>
      <c r="N63" s="41">
        <v>169.87954099999999</v>
      </c>
      <c r="O63" s="73">
        <v>338.660144</v>
      </c>
      <c r="P63" s="73">
        <f t="shared" si="38"/>
        <v>2161.2267529999999</v>
      </c>
      <c r="Q63" s="74">
        <v>1398.3965111171055</v>
      </c>
      <c r="R63" s="41">
        <f t="shared" si="37"/>
        <v>762.83024188289437</v>
      </c>
      <c r="S63" s="17">
        <f t="shared" si="36"/>
        <v>0.54550353624202719</v>
      </c>
    </row>
    <row r="64" spans="1:19" x14ac:dyDescent="0.25">
      <c r="A64" s="4"/>
      <c r="B64" s="2"/>
      <c r="C64" s="2"/>
      <c r="D64" s="2" t="s">
        <v>34</v>
      </c>
      <c r="E64" s="2"/>
      <c r="F64" s="2"/>
      <c r="G64" s="27">
        <v>374.09645807999999</v>
      </c>
      <c r="H64" s="41">
        <v>335.74512700000002</v>
      </c>
      <c r="I64" s="41">
        <v>437.91035099999999</v>
      </c>
      <c r="J64" s="41">
        <v>295.97300799999999</v>
      </c>
      <c r="K64" s="41">
        <v>296.80604299999999</v>
      </c>
      <c r="L64" s="41">
        <v>479.09679</v>
      </c>
      <c r="M64" s="41">
        <v>275.85609899999997</v>
      </c>
      <c r="N64" s="41">
        <v>259.67409900000001</v>
      </c>
      <c r="O64" s="73">
        <v>381.39843079000002</v>
      </c>
      <c r="P64" s="73">
        <f t="shared" si="38"/>
        <v>2755.1579750799997</v>
      </c>
      <c r="Q64" s="74">
        <v>2192.121374532142</v>
      </c>
      <c r="R64" s="41">
        <f t="shared" si="37"/>
        <v>563.03660054785769</v>
      </c>
      <c r="S64" s="17">
        <f t="shared" si="36"/>
        <v>0.25684554107685981</v>
      </c>
    </row>
    <row r="65" spans="1:20" x14ac:dyDescent="0.25">
      <c r="A65" s="4"/>
      <c r="B65" s="2"/>
      <c r="C65" s="2"/>
      <c r="D65" s="2" t="s">
        <v>35</v>
      </c>
      <c r="E65" s="2"/>
      <c r="F65" s="2"/>
      <c r="G65" s="27">
        <v>1141.56479319</v>
      </c>
      <c r="H65" s="41">
        <v>2073.2642500000002</v>
      </c>
      <c r="I65" s="41">
        <v>2449.2200750000002</v>
      </c>
      <c r="J65" s="41">
        <v>1806.778413</v>
      </c>
      <c r="K65" s="41">
        <v>2006.5546079999999</v>
      </c>
      <c r="L65" s="41">
        <v>2106.0257150000002</v>
      </c>
      <c r="M65" s="41">
        <v>2246.8779380000001</v>
      </c>
      <c r="N65" s="41">
        <v>2037.277247</v>
      </c>
      <c r="O65" s="73">
        <v>3364.9629540000001</v>
      </c>
      <c r="P65" s="73">
        <f t="shared" si="38"/>
        <v>15867.563039189999</v>
      </c>
      <c r="Q65" s="74">
        <v>13582.571715858643</v>
      </c>
      <c r="R65" s="41">
        <f t="shared" si="37"/>
        <v>2284.9913233313564</v>
      </c>
      <c r="S65" s="17">
        <f t="shared" si="36"/>
        <v>0.16822965275887058</v>
      </c>
    </row>
    <row r="66" spans="1:20" x14ac:dyDescent="0.25">
      <c r="A66" s="4"/>
      <c r="B66" s="2"/>
      <c r="C66" s="2"/>
      <c r="D66" s="2"/>
      <c r="E66" s="2"/>
      <c r="F66" s="2"/>
      <c r="G66" s="27"/>
      <c r="H66" s="41"/>
      <c r="I66" s="41"/>
      <c r="J66" s="41"/>
      <c r="K66" s="41"/>
      <c r="L66" s="41"/>
      <c r="M66" s="41"/>
      <c r="N66" s="41"/>
      <c r="O66" s="73"/>
      <c r="P66" s="73"/>
      <c r="Q66" s="74"/>
      <c r="R66" s="41"/>
      <c r="S66" s="17"/>
    </row>
    <row r="67" spans="1:20" x14ac:dyDescent="0.25">
      <c r="A67" s="4"/>
      <c r="B67" s="2"/>
      <c r="C67" s="2" t="s">
        <v>23</v>
      </c>
      <c r="D67" s="2"/>
      <c r="E67" s="2"/>
      <c r="F67" s="2"/>
      <c r="G67" s="27">
        <f t="shared" ref="G67:Q67" si="39">SUM(G68:G80)</f>
        <v>18793.16669821</v>
      </c>
      <c r="H67" s="41">
        <f t="shared" ref="H67:P67" si="40">SUM(H68:H80)</f>
        <v>19544.437596759999</v>
      </c>
      <c r="I67" s="41">
        <f t="shared" si="40"/>
        <v>17153.339190480001</v>
      </c>
      <c r="J67" s="41">
        <f t="shared" si="40"/>
        <v>20332.91037365</v>
      </c>
      <c r="K67" s="41">
        <f t="shared" si="40"/>
        <v>20492.821019999999</v>
      </c>
      <c r="L67" s="41">
        <f t="shared" si="40"/>
        <v>18445.933263570001</v>
      </c>
      <c r="M67" s="41">
        <f t="shared" si="40"/>
        <v>21066.602832870001</v>
      </c>
      <c r="N67" s="41">
        <f t="shared" si="40"/>
        <v>19166.874438570001</v>
      </c>
      <c r="O67" s="73">
        <f t="shared" si="40"/>
        <v>20258.801720879997</v>
      </c>
      <c r="P67" s="73">
        <f t="shared" si="40"/>
        <v>154996.08541410998</v>
      </c>
      <c r="Q67" s="74">
        <f t="shared" si="39"/>
        <v>141278.77682224405</v>
      </c>
      <c r="R67" s="41">
        <f t="shared" ref="R67" si="41">SUM(R68:R80)</f>
        <v>13717.308591865954</v>
      </c>
      <c r="S67" s="17">
        <f t="shared" si="36"/>
        <v>9.7093908231701179E-2</v>
      </c>
    </row>
    <row r="68" spans="1:20" x14ac:dyDescent="0.25">
      <c r="A68" s="4"/>
      <c r="B68" s="2"/>
      <c r="C68" s="2"/>
      <c r="D68" s="7" t="s">
        <v>55</v>
      </c>
      <c r="E68" s="2"/>
      <c r="F68" s="2"/>
      <c r="G68" s="35">
        <v>9.129308</v>
      </c>
      <c r="H68" s="43">
        <v>10.200479</v>
      </c>
      <c r="I68" s="43">
        <v>14.011234999999999</v>
      </c>
      <c r="J68" s="43">
        <v>11.512827</v>
      </c>
      <c r="K68" s="43">
        <v>9.0063150000000007</v>
      </c>
      <c r="L68" s="43">
        <v>8.3791279999999997</v>
      </c>
      <c r="M68" s="43">
        <v>10.078766</v>
      </c>
      <c r="N68" s="43">
        <v>9.6106189999999998</v>
      </c>
      <c r="O68" s="85">
        <v>5.4388730000000001</v>
      </c>
      <c r="P68" s="73">
        <f t="shared" ref="P68:P80" si="42">+G68+H68+I68+J68+K68+L68+M68+N68</f>
        <v>81.928676999999993</v>
      </c>
      <c r="Q68" s="86">
        <v>0</v>
      </c>
      <c r="R68" s="41">
        <f t="shared" ref="R68:R80" si="43">P68-Q68</f>
        <v>81.928676999999993</v>
      </c>
      <c r="S68" s="17" t="s">
        <v>61</v>
      </c>
    </row>
    <row r="69" spans="1:20" x14ac:dyDescent="0.25">
      <c r="A69" s="4"/>
      <c r="B69" s="2"/>
      <c r="C69" s="2"/>
      <c r="D69" s="2" t="s">
        <v>36</v>
      </c>
      <c r="E69" s="2"/>
      <c r="F69" s="2"/>
      <c r="G69" s="35">
        <v>1672.1983657000001</v>
      </c>
      <c r="H69" s="43">
        <v>2519.699885</v>
      </c>
      <c r="I69" s="43">
        <v>1605.2410110000001</v>
      </c>
      <c r="J69" s="43">
        <v>2923.5772099999999</v>
      </c>
      <c r="K69" s="43">
        <v>2641.5306019999998</v>
      </c>
      <c r="L69" s="43">
        <v>1364.9252160000001</v>
      </c>
      <c r="M69" s="43">
        <v>3577.7000720000001</v>
      </c>
      <c r="N69" s="43">
        <v>2002.2047459999999</v>
      </c>
      <c r="O69" s="85">
        <v>2249.0198789999999</v>
      </c>
      <c r="P69" s="73">
        <f t="shared" si="42"/>
        <v>18307.077107699999</v>
      </c>
      <c r="Q69" s="86">
        <v>20156.961219436358</v>
      </c>
      <c r="R69" s="41">
        <f t="shared" si="43"/>
        <v>-1849.884111736359</v>
      </c>
      <c r="S69" s="17">
        <f t="shared" si="36"/>
        <v>-9.1773957969051786E-2</v>
      </c>
    </row>
    <row r="70" spans="1:20" x14ac:dyDescent="0.25">
      <c r="A70" s="4"/>
      <c r="B70" s="2"/>
      <c r="D70" s="2" t="s">
        <v>22</v>
      </c>
      <c r="E70" s="2"/>
      <c r="F70" s="2"/>
      <c r="G70" s="35">
        <v>150.31314699999999</v>
      </c>
      <c r="H70" s="43">
        <v>13.496573</v>
      </c>
      <c r="I70" s="43">
        <v>2.21536</v>
      </c>
      <c r="J70" s="43">
        <v>147.73605599999999</v>
      </c>
      <c r="K70" s="43">
        <v>8.9061299999999992</v>
      </c>
      <c r="L70" s="43">
        <v>3.996772</v>
      </c>
      <c r="M70" s="43">
        <v>177.26936499999999</v>
      </c>
      <c r="N70" s="43">
        <v>0.397231</v>
      </c>
      <c r="O70" s="85">
        <v>0.83401199999999998</v>
      </c>
      <c r="P70" s="73">
        <f t="shared" si="42"/>
        <v>504.33063399999998</v>
      </c>
      <c r="Q70" s="86">
        <v>545.06866537717667</v>
      </c>
      <c r="R70" s="41">
        <f t="shared" si="43"/>
        <v>-40.738031377176696</v>
      </c>
      <c r="S70" s="17">
        <f t="shared" si="36"/>
        <v>-7.4739264912590031E-2</v>
      </c>
    </row>
    <row r="71" spans="1:20" x14ac:dyDescent="0.25">
      <c r="A71" s="4"/>
      <c r="B71" s="2"/>
      <c r="C71" s="2"/>
      <c r="D71" s="2" t="s">
        <v>37</v>
      </c>
      <c r="E71" s="2"/>
      <c r="F71" s="2"/>
      <c r="G71" s="35">
        <v>956.29097300000001</v>
      </c>
      <c r="H71" s="43">
        <v>421.62953149999998</v>
      </c>
      <c r="I71" s="43">
        <v>421.08869600000003</v>
      </c>
      <c r="J71" s="43">
        <v>404.18365799999998</v>
      </c>
      <c r="K71" s="43">
        <v>410.77317399999998</v>
      </c>
      <c r="L71" s="43">
        <v>412.27927299999999</v>
      </c>
      <c r="M71" s="43">
        <v>405.57238100000001</v>
      </c>
      <c r="N71" s="43">
        <v>461.07036399999998</v>
      </c>
      <c r="O71" s="85">
        <v>440.413567</v>
      </c>
      <c r="P71" s="73">
        <f t="shared" si="42"/>
        <v>3892.8880505000002</v>
      </c>
      <c r="Q71" s="86">
        <v>3359.146138769584</v>
      </c>
      <c r="R71" s="41">
        <f t="shared" si="43"/>
        <v>533.74191173041618</v>
      </c>
      <c r="S71" s="17">
        <f t="shared" si="36"/>
        <v>0.15889213796632248</v>
      </c>
    </row>
    <row r="72" spans="1:20" x14ac:dyDescent="0.25">
      <c r="A72" s="4"/>
      <c r="B72" s="2"/>
      <c r="C72" s="2"/>
      <c r="D72" s="2" t="s">
        <v>38</v>
      </c>
      <c r="E72" s="2"/>
      <c r="F72" s="2"/>
      <c r="G72" s="35">
        <v>232.93550103999999</v>
      </c>
      <c r="H72" s="43">
        <v>102.72187426000001</v>
      </c>
      <c r="I72" s="43">
        <v>123.16002548</v>
      </c>
      <c r="J72" s="43">
        <v>544.27670364999994</v>
      </c>
      <c r="K72" s="43">
        <v>97.077205000000006</v>
      </c>
      <c r="L72" s="43">
        <v>127.92209757000001</v>
      </c>
      <c r="M72" s="43">
        <v>137.42909687</v>
      </c>
      <c r="N72" s="43">
        <v>179.66020857000001</v>
      </c>
      <c r="O72" s="85">
        <v>55.581185649999995</v>
      </c>
      <c r="P72" s="73">
        <f t="shared" si="42"/>
        <v>1545.1827124400002</v>
      </c>
      <c r="Q72" s="86">
        <v>1358.4385422465227</v>
      </c>
      <c r="R72" s="41">
        <f t="shared" si="43"/>
        <v>186.74417019347743</v>
      </c>
      <c r="S72" s="17">
        <f t="shared" si="36"/>
        <v>0.13746972305765748</v>
      </c>
    </row>
    <row r="73" spans="1:20" x14ac:dyDescent="0.25">
      <c r="A73" s="4"/>
      <c r="B73" s="2"/>
      <c r="C73" s="2"/>
      <c r="D73" s="2" t="s">
        <v>59</v>
      </c>
      <c r="E73" s="2"/>
      <c r="F73" s="2"/>
      <c r="G73" s="35">
        <v>0</v>
      </c>
      <c r="H73" s="43">
        <v>13.673576000000001</v>
      </c>
      <c r="I73" s="43">
        <v>0</v>
      </c>
      <c r="J73" s="43">
        <v>0</v>
      </c>
      <c r="K73" s="43">
        <v>27.683391</v>
      </c>
      <c r="L73" s="43">
        <v>0</v>
      </c>
      <c r="M73" s="43">
        <v>0</v>
      </c>
      <c r="N73" s="43">
        <v>31.903585</v>
      </c>
      <c r="O73" s="85">
        <v>2.011253</v>
      </c>
      <c r="P73" s="73">
        <f t="shared" si="42"/>
        <v>73.26055199999999</v>
      </c>
      <c r="Q73" s="86">
        <v>45.583526927138301</v>
      </c>
      <c r="R73" s="41">
        <f t="shared" si="43"/>
        <v>27.677025072861689</v>
      </c>
      <c r="S73" s="17">
        <f t="shared" si="36"/>
        <v>0.6071716459566906</v>
      </c>
    </row>
    <row r="74" spans="1:20" x14ac:dyDescent="0.25">
      <c r="A74" s="4"/>
      <c r="B74" s="2"/>
      <c r="C74" s="2"/>
      <c r="D74" s="2" t="s">
        <v>39</v>
      </c>
      <c r="E74" s="2"/>
      <c r="F74" s="2"/>
      <c r="G74" s="35">
        <v>696.19506999999999</v>
      </c>
      <c r="H74" s="43">
        <v>936.93311300000005</v>
      </c>
      <c r="I74" s="43">
        <v>657.28548699999999</v>
      </c>
      <c r="J74" s="43">
        <v>616.37060499999995</v>
      </c>
      <c r="K74" s="43">
        <v>728.542418</v>
      </c>
      <c r="L74" s="43">
        <v>610.28824599999996</v>
      </c>
      <c r="M74" s="43">
        <v>639.878782</v>
      </c>
      <c r="N74" s="43">
        <v>741.44361800000001</v>
      </c>
      <c r="O74" s="85">
        <v>657.50379099999998</v>
      </c>
      <c r="P74" s="73">
        <f t="shared" si="42"/>
        <v>5626.9373390000001</v>
      </c>
      <c r="Q74" s="86">
        <v>5069.1818691781909</v>
      </c>
      <c r="R74" s="41">
        <f t="shared" si="43"/>
        <v>557.75546982180913</v>
      </c>
      <c r="S74" s="17">
        <f t="shared" si="36"/>
        <v>0.11002869579667136</v>
      </c>
    </row>
    <row r="75" spans="1:20" x14ac:dyDescent="0.25">
      <c r="A75" s="4"/>
      <c r="B75" s="2"/>
      <c r="C75" s="2"/>
      <c r="D75" s="2" t="s">
        <v>68</v>
      </c>
      <c r="E75" s="2"/>
      <c r="F75" s="2"/>
      <c r="G75" s="35">
        <v>260.78586939000002</v>
      </c>
      <c r="H75" s="43">
        <v>280.28127799999999</v>
      </c>
      <c r="I75" s="43">
        <v>284.91532999999998</v>
      </c>
      <c r="J75" s="43">
        <v>238.77260100000001</v>
      </c>
      <c r="K75" s="43">
        <v>308.89886799999999</v>
      </c>
      <c r="L75" s="43">
        <v>294.23636299999998</v>
      </c>
      <c r="M75" s="43">
        <v>232.09355199999999</v>
      </c>
      <c r="N75" s="43">
        <v>262.23037799999997</v>
      </c>
      <c r="O75" s="85">
        <v>273.07469300000002</v>
      </c>
      <c r="P75" s="73">
        <f t="shared" si="42"/>
        <v>2162.2142393900003</v>
      </c>
      <c r="Q75" s="86">
        <v>1547.6943847092971</v>
      </c>
      <c r="R75" s="41">
        <f t="shared" si="43"/>
        <v>614.51985468070325</v>
      </c>
      <c r="S75" s="17">
        <f t="shared" si="36"/>
        <v>0.39705503925836644</v>
      </c>
    </row>
    <row r="76" spans="1:20" x14ac:dyDescent="0.25">
      <c r="A76" s="4"/>
      <c r="B76" s="2"/>
      <c r="C76" s="2"/>
      <c r="D76" s="2" t="s">
        <v>53</v>
      </c>
      <c r="E76" s="2"/>
      <c r="F76" s="2"/>
      <c r="G76" s="35">
        <v>3137.7871327299999</v>
      </c>
      <c r="H76" s="43">
        <v>3143.3565210000002</v>
      </c>
      <c r="I76" s="43">
        <v>3038.7225579999999</v>
      </c>
      <c r="J76" s="43">
        <v>3068.3766439999999</v>
      </c>
      <c r="K76" s="43">
        <v>3199.568929</v>
      </c>
      <c r="L76" s="43">
        <v>3065.5087659999999</v>
      </c>
      <c r="M76" s="43">
        <v>3117.8882060000001</v>
      </c>
      <c r="N76" s="43">
        <v>3114.624894</v>
      </c>
      <c r="O76" s="85">
        <v>3582.4477382300001</v>
      </c>
      <c r="P76" s="73">
        <f t="shared" si="42"/>
        <v>24885.833650729997</v>
      </c>
      <c r="Q76" s="86">
        <v>22934.331007526409</v>
      </c>
      <c r="R76" s="41">
        <f t="shared" si="43"/>
        <v>1951.5026432035884</v>
      </c>
      <c r="S76" s="17">
        <f t="shared" si="36"/>
        <v>8.509089027114676E-2</v>
      </c>
      <c r="T76" s="53"/>
    </row>
    <row r="77" spans="1:20" x14ac:dyDescent="0.25">
      <c r="A77" s="4"/>
      <c r="B77" s="2"/>
      <c r="C77" s="2"/>
      <c r="D77" s="2" t="s">
        <v>54</v>
      </c>
      <c r="E77" s="2"/>
      <c r="F77" s="2"/>
      <c r="G77" s="35">
        <v>294.47527100000002</v>
      </c>
      <c r="H77" s="43">
        <v>274.08472499999999</v>
      </c>
      <c r="I77" s="43">
        <v>273.40501599999999</v>
      </c>
      <c r="J77" s="43">
        <v>268.88587899999999</v>
      </c>
      <c r="K77" s="43">
        <v>274.27528599999999</v>
      </c>
      <c r="L77" s="43">
        <v>268.35210999999998</v>
      </c>
      <c r="M77" s="43">
        <v>248.28722300000001</v>
      </c>
      <c r="N77" s="43">
        <v>261.58392600000002</v>
      </c>
      <c r="O77" s="85">
        <v>248.585453</v>
      </c>
      <c r="P77" s="73">
        <f t="shared" si="42"/>
        <v>2163.349436</v>
      </c>
      <c r="Q77" s="86">
        <v>2150.3150619902099</v>
      </c>
      <c r="R77" s="41">
        <f t="shared" si="43"/>
        <v>13.034374009790099</v>
      </c>
      <c r="S77" s="17">
        <f t="shared" si="36"/>
        <v>6.0616112681302712E-3</v>
      </c>
    </row>
    <row r="78" spans="1:20" x14ac:dyDescent="0.25">
      <c r="A78" s="4"/>
      <c r="B78" s="2"/>
      <c r="C78" s="2"/>
      <c r="D78" s="2" t="s">
        <v>40</v>
      </c>
      <c r="E78" s="2"/>
      <c r="F78" s="2"/>
      <c r="G78" s="35">
        <v>230.76607200000001</v>
      </c>
      <c r="H78" s="43">
        <v>247.71444600000001</v>
      </c>
      <c r="I78" s="43">
        <v>225.71839</v>
      </c>
      <c r="J78" s="43">
        <v>229.371892</v>
      </c>
      <c r="K78" s="43">
        <v>208.15124800000001</v>
      </c>
      <c r="L78" s="43">
        <v>222.25852599999999</v>
      </c>
      <c r="M78" s="43">
        <v>193.747039</v>
      </c>
      <c r="N78" s="43">
        <v>195.42148299999999</v>
      </c>
      <c r="O78" s="85">
        <v>277.084408</v>
      </c>
      <c r="P78" s="73">
        <f t="shared" si="42"/>
        <v>1753.1490960000003</v>
      </c>
      <c r="Q78" s="86">
        <v>1650.9473084820781</v>
      </c>
      <c r="R78" s="41">
        <f t="shared" si="43"/>
        <v>102.20178751792218</v>
      </c>
      <c r="S78" s="17">
        <f t="shared" si="36"/>
        <v>6.1904936028448446E-2</v>
      </c>
    </row>
    <row r="79" spans="1:20" x14ac:dyDescent="0.25">
      <c r="A79" s="4"/>
      <c r="B79" s="2"/>
      <c r="C79" s="2"/>
      <c r="D79" s="2" t="s">
        <v>41</v>
      </c>
      <c r="E79" s="2"/>
      <c r="F79" s="2"/>
      <c r="G79" s="35">
        <v>10477.8816229</v>
      </c>
      <c r="H79" s="43">
        <v>10855.154161</v>
      </c>
      <c r="I79" s="43">
        <v>9882.7304490000006</v>
      </c>
      <c r="J79" s="43">
        <v>11297.645525</v>
      </c>
      <c r="K79" s="43">
        <v>11922.579277000001</v>
      </c>
      <c r="L79" s="43">
        <v>11555.198324000001</v>
      </c>
      <c r="M79" s="43">
        <v>11695.713699</v>
      </c>
      <c r="N79" s="43">
        <v>11266.795512999999</v>
      </c>
      <c r="O79" s="85">
        <v>11907.106760999999</v>
      </c>
      <c r="P79" s="73">
        <f t="shared" si="42"/>
        <v>88953.6985709</v>
      </c>
      <c r="Q79" s="86">
        <v>78377.770885420759</v>
      </c>
      <c r="R79" s="41">
        <f t="shared" si="43"/>
        <v>10575.927685479241</v>
      </c>
      <c r="S79" s="17">
        <f t="shared" si="36"/>
        <v>0.13493529563299297</v>
      </c>
    </row>
    <row r="80" spans="1:20" x14ac:dyDescent="0.25">
      <c r="A80" s="4"/>
      <c r="B80" s="2"/>
      <c r="C80" s="2"/>
      <c r="D80" s="2" t="s">
        <v>42</v>
      </c>
      <c r="E80" s="2"/>
      <c r="F80" s="2"/>
      <c r="G80" s="35">
        <v>674.40836545000002</v>
      </c>
      <c r="H80" s="43">
        <v>725.49143400000003</v>
      </c>
      <c r="I80" s="43">
        <v>624.84563300000002</v>
      </c>
      <c r="J80" s="43">
        <v>582.20077300000003</v>
      </c>
      <c r="K80" s="43">
        <v>655.82817699999998</v>
      </c>
      <c r="L80" s="43">
        <v>512.58844199999999</v>
      </c>
      <c r="M80" s="43">
        <v>630.94465100000002</v>
      </c>
      <c r="N80" s="43">
        <v>639.92787299999998</v>
      </c>
      <c r="O80" s="85">
        <v>559.700107</v>
      </c>
      <c r="P80" s="73">
        <f t="shared" si="42"/>
        <v>5046.235348449999</v>
      </c>
      <c r="Q80" s="86">
        <v>4083.3382121803179</v>
      </c>
      <c r="R80" s="41">
        <f t="shared" si="43"/>
        <v>962.89713626968114</v>
      </c>
      <c r="S80" s="17">
        <f t="shared" si="36"/>
        <v>0.23581126182431447</v>
      </c>
    </row>
    <row r="81" spans="1:20" x14ac:dyDescent="0.25">
      <c r="A81" s="4"/>
      <c r="B81" s="2"/>
      <c r="C81" s="2"/>
      <c r="D81" s="2"/>
      <c r="E81" s="2"/>
      <c r="F81" s="2"/>
      <c r="G81" s="31"/>
      <c r="H81" s="47"/>
      <c r="I81" s="47"/>
      <c r="J81" s="47"/>
      <c r="K81" s="47"/>
      <c r="L81" s="47"/>
      <c r="M81" s="47"/>
      <c r="N81" s="47"/>
      <c r="O81" s="75"/>
      <c r="P81" s="73"/>
      <c r="Q81" s="76"/>
      <c r="R81" s="47"/>
      <c r="S81" s="17"/>
    </row>
    <row r="82" spans="1:20" x14ac:dyDescent="0.25">
      <c r="A82" s="4"/>
      <c r="B82" s="2"/>
      <c r="C82" s="2" t="s">
        <v>24</v>
      </c>
      <c r="D82" s="2"/>
      <c r="E82" s="2"/>
      <c r="F82" s="2"/>
      <c r="G82" s="27">
        <f t="shared" ref="G82:R82" si="44">SUM(G83:G88)</f>
        <v>18921.98152709</v>
      </c>
      <c r="H82" s="41">
        <f t="shared" si="44"/>
        <v>23685.911403110003</v>
      </c>
      <c r="I82" s="41">
        <f t="shared" si="44"/>
        <v>23967.015974870003</v>
      </c>
      <c r="J82" s="41">
        <f t="shared" si="44"/>
        <v>23016.477881159997</v>
      </c>
      <c r="K82" s="41">
        <f t="shared" ref="K82:O82" si="45">SUM(K83:K88)</f>
        <v>27357.1947463</v>
      </c>
      <c r="L82" s="41">
        <f t="shared" si="45"/>
        <v>23325.522034490001</v>
      </c>
      <c r="M82" s="41">
        <f t="shared" si="45"/>
        <v>22414.483405880001</v>
      </c>
      <c r="N82" s="41">
        <f t="shared" si="45"/>
        <v>27370.212137189999</v>
      </c>
      <c r="O82" s="73">
        <f t="shared" si="45"/>
        <v>22994.96926785</v>
      </c>
      <c r="P82" s="73">
        <f t="shared" si="44"/>
        <v>190058.79911009001</v>
      </c>
      <c r="Q82" s="74">
        <f t="shared" si="44"/>
        <v>167877.84410988179</v>
      </c>
      <c r="R82" s="41">
        <f t="shared" si="44"/>
        <v>22180.955000208192</v>
      </c>
      <c r="S82" s="17">
        <f t="shared" si="36"/>
        <v>0.13212556497741298</v>
      </c>
    </row>
    <row r="83" spans="1:20" x14ac:dyDescent="0.25">
      <c r="B83" s="2"/>
      <c r="C83" s="2"/>
      <c r="D83" s="2" t="s">
        <v>43</v>
      </c>
      <c r="E83" s="2"/>
      <c r="F83" s="2"/>
      <c r="G83" s="35">
        <v>4705.1404687100003</v>
      </c>
      <c r="H83" s="43">
        <v>4944.5767021000001</v>
      </c>
      <c r="I83" s="43">
        <v>5194.8895400600004</v>
      </c>
      <c r="J83" s="43">
        <v>4683.0054650800002</v>
      </c>
      <c r="K83" s="43">
        <v>5455.0517854500004</v>
      </c>
      <c r="L83" s="43">
        <v>5223.59384314</v>
      </c>
      <c r="M83" s="43">
        <v>5133.7651148300001</v>
      </c>
      <c r="N83" s="43">
        <v>5803.9273052299995</v>
      </c>
      <c r="O83" s="85">
        <v>5172.8935127500008</v>
      </c>
      <c r="P83" s="73">
        <f t="shared" ref="P83:P88" si="46">+G83+H83+I83+J83+K83+L83+M83+N83</f>
        <v>41143.950224599997</v>
      </c>
      <c r="Q83" s="86">
        <v>37583.201181745208</v>
      </c>
      <c r="R83" s="41">
        <f t="shared" ref="R83:R88" si="47">P83-Q83</f>
        <v>3560.7490428547899</v>
      </c>
      <c r="S83" s="17">
        <f t="shared" si="36"/>
        <v>9.4743101462690341E-2</v>
      </c>
    </row>
    <row r="84" spans="1:20" x14ac:dyDescent="0.25">
      <c r="B84" s="2"/>
      <c r="C84" s="2"/>
      <c r="D84" s="2" t="s">
        <v>44</v>
      </c>
      <c r="E84" s="2"/>
      <c r="F84" s="2"/>
      <c r="G84" s="35">
        <v>287.88621486</v>
      </c>
      <c r="H84" s="43">
        <v>317.80796708999998</v>
      </c>
      <c r="I84" s="43">
        <v>303.89324818</v>
      </c>
      <c r="J84" s="43">
        <v>328.30214724000001</v>
      </c>
      <c r="K84" s="43">
        <v>362.48946475999998</v>
      </c>
      <c r="L84" s="43">
        <v>335.02970443999999</v>
      </c>
      <c r="M84" s="43">
        <v>389.14558796</v>
      </c>
      <c r="N84" s="43">
        <v>487.79283615000003</v>
      </c>
      <c r="O84" s="85">
        <v>425.09562656000003</v>
      </c>
      <c r="P84" s="73">
        <f t="shared" si="46"/>
        <v>2812.3471706799996</v>
      </c>
      <c r="Q84" s="86">
        <v>2259.288634397275</v>
      </c>
      <c r="R84" s="41">
        <f t="shared" si="47"/>
        <v>553.05853628272462</v>
      </c>
      <c r="S84" s="17">
        <f t="shared" si="36"/>
        <v>0.24479321847704846</v>
      </c>
    </row>
    <row r="85" spans="1:20" x14ac:dyDescent="0.25">
      <c r="B85" s="2"/>
      <c r="C85" s="2"/>
      <c r="D85" s="2" t="s">
        <v>45</v>
      </c>
      <c r="E85" s="2"/>
      <c r="F85" s="2"/>
      <c r="G85" s="35">
        <v>1983.7705336900001</v>
      </c>
      <c r="H85" s="43">
        <v>1919.6064093800001</v>
      </c>
      <c r="I85" s="43">
        <v>2118.89957912</v>
      </c>
      <c r="J85" s="43">
        <v>1967.30227569</v>
      </c>
      <c r="K85" s="43">
        <v>2379.0986186300001</v>
      </c>
      <c r="L85" s="43">
        <v>2061.9882085700001</v>
      </c>
      <c r="M85" s="43">
        <v>1742.41377192</v>
      </c>
      <c r="N85" s="43">
        <v>2308.89689352</v>
      </c>
      <c r="O85" s="85">
        <v>1938.7627218299999</v>
      </c>
      <c r="P85" s="73">
        <f t="shared" si="46"/>
        <v>16481.97629052</v>
      </c>
      <c r="Q85" s="86">
        <v>10267.199053835709</v>
      </c>
      <c r="R85" s="41">
        <f t="shared" si="47"/>
        <v>6214.777236684291</v>
      </c>
      <c r="S85" s="17">
        <f t="shared" si="36"/>
        <v>0.60530405654914432</v>
      </c>
    </row>
    <row r="86" spans="1:20" x14ac:dyDescent="0.25">
      <c r="B86" s="2"/>
      <c r="C86" s="2"/>
      <c r="D86" s="2" t="s">
        <v>46</v>
      </c>
      <c r="E86" s="2"/>
      <c r="F86" s="2"/>
      <c r="G86" s="35">
        <v>8469.33023727</v>
      </c>
      <c r="H86" s="43">
        <v>9197.3402499700005</v>
      </c>
      <c r="I86" s="43">
        <v>10130.890872800001</v>
      </c>
      <c r="J86" s="43">
        <v>9648.2686908399992</v>
      </c>
      <c r="K86" s="43">
        <v>10938.51840734</v>
      </c>
      <c r="L86" s="43">
        <v>9834.5526106300003</v>
      </c>
      <c r="M86" s="43">
        <v>9618.1777725299999</v>
      </c>
      <c r="N86" s="43">
        <v>11515.27661121</v>
      </c>
      <c r="O86" s="85">
        <v>9205.5965090999998</v>
      </c>
      <c r="P86" s="73">
        <f t="shared" si="46"/>
        <v>79352.355452590011</v>
      </c>
      <c r="Q86" s="86">
        <v>76633.065228436302</v>
      </c>
      <c r="R86" s="41">
        <f t="shared" si="47"/>
        <v>2719.2902241537086</v>
      </c>
      <c r="S86" s="17">
        <f t="shared" si="36"/>
        <v>3.5484555081383574E-2</v>
      </c>
    </row>
    <row r="87" spans="1:20" x14ac:dyDescent="0.25">
      <c r="B87" s="2"/>
      <c r="C87" s="2"/>
      <c r="D87" s="2" t="s">
        <v>47</v>
      </c>
      <c r="E87" s="2"/>
      <c r="F87" s="2"/>
      <c r="G87" s="35">
        <v>3034.6256871999999</v>
      </c>
      <c r="H87" s="43">
        <v>6860.2593159799999</v>
      </c>
      <c r="I87" s="43">
        <v>5709.8908183599997</v>
      </c>
      <c r="J87" s="43">
        <v>5883.4239328800004</v>
      </c>
      <c r="K87" s="43">
        <v>7683.8241867400002</v>
      </c>
      <c r="L87" s="43">
        <v>5379.1801585100002</v>
      </c>
      <c r="M87" s="43">
        <v>5054.70564646</v>
      </c>
      <c r="N87" s="43">
        <v>6750.8235864300004</v>
      </c>
      <c r="O87" s="85">
        <v>5821.8693956099996</v>
      </c>
      <c r="P87" s="73">
        <f t="shared" si="46"/>
        <v>46356.733332559998</v>
      </c>
      <c r="Q87" s="86">
        <v>38201.675625849071</v>
      </c>
      <c r="R87" s="41">
        <f t="shared" si="47"/>
        <v>8155.0577067109261</v>
      </c>
      <c r="S87" s="17">
        <f t="shared" si="36"/>
        <v>0.21347382210619123</v>
      </c>
    </row>
    <row r="88" spans="1:20" x14ac:dyDescent="0.25">
      <c r="B88" s="2"/>
      <c r="C88" s="2"/>
      <c r="D88" s="2" t="s">
        <v>22</v>
      </c>
      <c r="E88" s="2"/>
      <c r="F88" s="2"/>
      <c r="G88" s="35">
        <v>441.22838536</v>
      </c>
      <c r="H88" s="43">
        <v>446.32075859000003</v>
      </c>
      <c r="I88" s="43">
        <v>508.55191635</v>
      </c>
      <c r="J88" s="43">
        <v>506.17536942999999</v>
      </c>
      <c r="K88" s="43">
        <v>538.21228338000003</v>
      </c>
      <c r="L88" s="43">
        <v>491.17750919999997</v>
      </c>
      <c r="M88" s="43">
        <v>476.27551218000002</v>
      </c>
      <c r="N88" s="43">
        <v>503.49490465000002</v>
      </c>
      <c r="O88" s="85">
        <v>430.75150200000002</v>
      </c>
      <c r="P88" s="73">
        <f t="shared" si="46"/>
        <v>3911.4366391399999</v>
      </c>
      <c r="Q88" s="86">
        <v>2933.4143856182486</v>
      </c>
      <c r="R88" s="41">
        <f t="shared" si="47"/>
        <v>978.02225352175128</v>
      </c>
      <c r="S88" s="17">
        <f t="shared" si="36"/>
        <v>0.33340746480167771</v>
      </c>
    </row>
    <row r="89" spans="1:20" x14ac:dyDescent="0.25">
      <c r="B89" s="2"/>
      <c r="C89" s="2"/>
      <c r="D89" s="2"/>
      <c r="E89" s="2"/>
      <c r="F89" s="2"/>
      <c r="G89" s="28"/>
      <c r="H89" s="42"/>
      <c r="I89" s="42"/>
      <c r="J89" s="42"/>
      <c r="K89" s="42"/>
      <c r="L89" s="42"/>
      <c r="M89" s="42"/>
      <c r="N89" s="42"/>
      <c r="O89" s="75"/>
      <c r="P89" s="73"/>
      <c r="Q89" s="76"/>
      <c r="R89" s="42"/>
      <c r="S89" s="17"/>
    </row>
    <row r="90" spans="1:20" s="10" customFormat="1" x14ac:dyDescent="0.25">
      <c r="A90" s="5"/>
      <c r="B90" s="5" t="s">
        <v>10</v>
      </c>
      <c r="C90" s="6"/>
      <c r="D90" s="6"/>
      <c r="E90" s="6"/>
      <c r="F90" s="6"/>
      <c r="G90" s="29">
        <v>2002.0550088699999</v>
      </c>
      <c r="H90" s="40">
        <v>3379.7685580699999</v>
      </c>
      <c r="I90" s="40">
        <v>6604.9202081100002</v>
      </c>
      <c r="J90" s="40">
        <v>3508.05563007</v>
      </c>
      <c r="K90" s="40">
        <v>3240.2730053499981</v>
      </c>
      <c r="L90" s="40">
        <v>10181.202663255999</v>
      </c>
      <c r="M90" s="40">
        <v>3004.7315278779702</v>
      </c>
      <c r="N90" s="40">
        <v>3160.3934230500322</v>
      </c>
      <c r="O90" s="71">
        <v>7237.5361586917697</v>
      </c>
      <c r="P90" s="71">
        <f>+G90+H90+I90+J90+K90+L90+M90+N90</f>
        <v>35081.400024654002</v>
      </c>
      <c r="Q90" s="72">
        <v>28369.703694450403</v>
      </c>
      <c r="R90" s="40">
        <f t="shared" ref="R90:R92" si="48">P90-Q90</f>
        <v>6711.6963302035983</v>
      </c>
      <c r="S90" s="16">
        <f>R90/ABS(Q90)</f>
        <v>0.23657971202274208</v>
      </c>
      <c r="T90" s="51"/>
    </row>
    <row r="91" spans="1:20" s="10" customFormat="1" x14ac:dyDescent="0.25">
      <c r="A91" s="5"/>
      <c r="B91" s="6"/>
      <c r="C91" s="6"/>
      <c r="D91" s="6"/>
      <c r="E91" s="6"/>
      <c r="F91" s="6"/>
      <c r="G91" s="29"/>
      <c r="H91" s="40"/>
      <c r="I91" s="40"/>
      <c r="J91" s="40"/>
      <c r="K91" s="40"/>
      <c r="L91" s="40"/>
      <c r="M91" s="40"/>
      <c r="N91" s="40"/>
      <c r="O91" s="71"/>
      <c r="P91" s="71"/>
      <c r="Q91" s="72"/>
      <c r="R91" s="40"/>
      <c r="S91" s="16"/>
      <c r="T91" s="51"/>
    </row>
    <row r="92" spans="1:20" s="10" customFormat="1" x14ac:dyDescent="0.25">
      <c r="A92" s="5"/>
      <c r="B92" s="5" t="s">
        <v>11</v>
      </c>
      <c r="C92" s="6"/>
      <c r="D92" s="6"/>
      <c r="E92" s="6"/>
      <c r="F92" s="6"/>
      <c r="G92" s="32">
        <v>103.10823963999999</v>
      </c>
      <c r="H92" s="44">
        <v>0</v>
      </c>
      <c r="I92" s="44">
        <v>101.51522859000001</v>
      </c>
      <c r="J92" s="44">
        <v>199.87768148999999</v>
      </c>
      <c r="K92" s="44">
        <v>99.631938899999994</v>
      </c>
      <c r="L92" s="44">
        <v>100.13599179000001</v>
      </c>
      <c r="M92" s="44">
        <v>100.89394188</v>
      </c>
      <c r="N92" s="44">
        <v>101.62445427</v>
      </c>
      <c r="O92" s="77">
        <v>101.08429914</v>
      </c>
      <c r="P92" s="71">
        <f>+G92+H92+I92+J92+K92+L92+M92+N92</f>
        <v>806.78747656000007</v>
      </c>
      <c r="Q92" s="78">
        <v>809.09999999999991</v>
      </c>
      <c r="R92" s="40">
        <f t="shared" si="48"/>
        <v>-2.3125234399998362</v>
      </c>
      <c r="S92" s="16">
        <f>R92/ABS(Q92)</f>
        <v>-2.8581429242366041E-3</v>
      </c>
      <c r="T92" s="51"/>
    </row>
    <row r="93" spans="1:20" s="10" customFormat="1" x14ac:dyDescent="0.25">
      <c r="A93" s="5"/>
      <c r="B93" s="6"/>
      <c r="C93" s="6"/>
      <c r="D93" s="6"/>
      <c r="E93" s="6"/>
      <c r="F93" s="6"/>
      <c r="G93" s="29"/>
      <c r="H93" s="40"/>
      <c r="I93" s="40"/>
      <c r="J93" s="40"/>
      <c r="K93" s="40"/>
      <c r="L93" s="40"/>
      <c r="M93" s="40"/>
      <c r="N93" s="40"/>
      <c r="O93" s="71"/>
      <c r="P93" s="71"/>
      <c r="Q93" s="72"/>
      <c r="R93" s="40"/>
      <c r="S93" s="16"/>
      <c r="T93" s="51"/>
    </row>
    <row r="94" spans="1:20" s="10" customFormat="1" x14ac:dyDescent="0.25">
      <c r="A94" s="5"/>
      <c r="B94" s="5" t="s">
        <v>12</v>
      </c>
      <c r="C94" s="6"/>
      <c r="D94" s="6"/>
      <c r="E94" s="6"/>
      <c r="F94" s="6"/>
      <c r="G94" s="29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71">
        <v>80.876499999999993</v>
      </c>
      <c r="P94" s="71">
        <f>+G94+H94+I94+J94+K94+L94+M94+N94</f>
        <v>0</v>
      </c>
      <c r="Q94" s="72">
        <v>268.077</v>
      </c>
      <c r="R94" s="40">
        <f t="shared" ref="R94" si="49">P94-Q94</f>
        <v>-268.077</v>
      </c>
      <c r="S94" s="16">
        <f>R94/ABS(Q94)</f>
        <v>-1</v>
      </c>
      <c r="T94" s="51"/>
    </row>
    <row r="95" spans="1:20" s="10" customFormat="1" x14ac:dyDescent="0.25">
      <c r="A95" s="5"/>
      <c r="B95" s="6"/>
      <c r="C95" s="6"/>
      <c r="D95" s="6"/>
      <c r="E95" s="6"/>
      <c r="F95" s="6"/>
      <c r="G95" s="29"/>
      <c r="H95" s="40"/>
      <c r="I95" s="40"/>
      <c r="J95" s="40"/>
      <c r="K95" s="40"/>
      <c r="L95" s="40"/>
      <c r="M95" s="40"/>
      <c r="N95" s="40"/>
      <c r="O95" s="71"/>
      <c r="P95" s="71"/>
      <c r="Q95" s="72"/>
      <c r="R95" s="40"/>
      <c r="S95" s="16"/>
      <c r="T95" s="51"/>
    </row>
    <row r="96" spans="1:20" s="10" customFormat="1" ht="16.5" thickBot="1" x14ac:dyDescent="0.3">
      <c r="A96" s="5"/>
      <c r="B96" s="60" t="s">
        <v>13</v>
      </c>
      <c r="C96" s="61"/>
      <c r="D96" s="61"/>
      <c r="E96" s="61"/>
      <c r="F96" s="61"/>
      <c r="G96" s="62">
        <v>324.46539174809999</v>
      </c>
      <c r="H96" s="63">
        <v>83.131273123699998</v>
      </c>
      <c r="I96" s="63">
        <v>221.7741558912</v>
      </c>
      <c r="J96" s="63">
        <v>690.19835654090002</v>
      </c>
      <c r="K96" s="63">
        <v>229.6689054471</v>
      </c>
      <c r="L96" s="63">
        <v>509.7783446917</v>
      </c>
      <c r="M96" s="63">
        <v>1221.2271648378</v>
      </c>
      <c r="N96" s="63">
        <v>150.27158060240001</v>
      </c>
      <c r="O96" s="87">
        <v>1596.7352516303001</v>
      </c>
      <c r="P96" s="87">
        <f>+G96+H96+I96+J96+K96+L96+M96+N96</f>
        <v>3430.5151728829001</v>
      </c>
      <c r="Q96" s="88">
        <v>3125.9518685840453</v>
      </c>
      <c r="R96" s="63">
        <f t="shared" ref="R96" si="50">P96-Q96</f>
        <v>304.56330429885475</v>
      </c>
      <c r="S96" s="64">
        <f>R96/ABS(Q96)</f>
        <v>9.7430580220933483E-2</v>
      </c>
      <c r="T96" s="51"/>
    </row>
    <row r="97" spans="1:21" s="10" customFormat="1" x14ac:dyDescent="0.25">
      <c r="A97" s="5"/>
      <c r="G97" s="33"/>
      <c r="H97" s="48"/>
      <c r="I97" s="48"/>
      <c r="J97" s="48"/>
      <c r="K97" s="48"/>
      <c r="L97" s="48"/>
      <c r="M97" s="48"/>
      <c r="N97" s="48"/>
      <c r="O97" s="89"/>
      <c r="P97" s="89"/>
      <c r="Q97" s="90"/>
      <c r="R97" s="48"/>
      <c r="S97" s="18"/>
      <c r="T97" s="51"/>
    </row>
    <row r="98" spans="1:21" s="5" customFormat="1" x14ac:dyDescent="0.25">
      <c r="H98" s="33"/>
      <c r="I98" s="33"/>
      <c r="J98" s="33"/>
      <c r="K98" s="33"/>
      <c r="L98" s="33"/>
      <c r="M98" s="33"/>
      <c r="N98" s="33"/>
      <c r="O98" s="90"/>
      <c r="P98" s="89"/>
      <c r="Q98" s="89"/>
      <c r="R98" s="33"/>
      <c r="S98" s="48"/>
      <c r="T98" s="19"/>
      <c r="U98" s="56"/>
    </row>
    <row r="99" spans="1:21" s="7" customFormat="1" x14ac:dyDescent="0.25">
      <c r="B99" s="5" t="s">
        <v>56</v>
      </c>
      <c r="H99" s="24"/>
      <c r="I99" s="24"/>
      <c r="J99" s="24"/>
      <c r="K99" s="24"/>
      <c r="L99" s="24"/>
      <c r="M99" s="24"/>
      <c r="N99" s="24"/>
      <c r="O99" s="66"/>
      <c r="P99" s="65"/>
      <c r="Q99" s="65"/>
      <c r="R99" s="24"/>
      <c r="S99" s="37"/>
      <c r="T99" s="20"/>
      <c r="U99" s="55"/>
    </row>
    <row r="100" spans="1:21" x14ac:dyDescent="0.25">
      <c r="B100" s="11" t="s">
        <v>74</v>
      </c>
    </row>
  </sheetData>
  <pageMargins left="0.25" right="0.25" top="0.75" bottom="0.75" header="0.3" footer="0.3"/>
  <pageSetup scale="46" fitToHeight="0" orientation="landscape" horizontalDpi="300" verticalDpi="300" r:id="rId1"/>
  <rowBreaks count="1" manualBreakCount="1">
    <brk id="4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A100"/>
  <sheetViews>
    <sheetView showGridLines="0" tabSelected="1" view="pageBreakPreview" zoomScale="70" zoomScaleNormal="80" zoomScaleSheetLayoutView="70" workbookViewId="0">
      <pane xSplit="5" ySplit="8" topLeftCell="F63" activePane="bottomRight" state="frozen"/>
      <selection pane="topRight" activeCell="F1" sqref="F1"/>
      <selection pane="bottomLeft" activeCell="A9" sqref="A9"/>
      <selection pane="bottomRight" activeCell="C100" sqref="C100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3.88671875" style="24" customWidth="1"/>
    <col min="8" max="14" width="13.88671875" style="37" customWidth="1"/>
    <col min="15" max="18" width="13.88671875" style="65" customWidth="1"/>
    <col min="19" max="19" width="16.109375" style="65" customWidth="1"/>
    <col min="20" max="20" width="19.21875" style="66" customWidth="1"/>
    <col min="21" max="21" width="11.77734375" style="37" customWidth="1"/>
    <col min="22" max="22" width="10.6640625" style="13" bestFit="1" customWidth="1"/>
    <col min="23" max="23" width="4.5546875" style="49" customWidth="1"/>
    <col min="24" max="16384" width="8.88671875" style="4"/>
  </cols>
  <sheetData>
    <row r="2" spans="2:24" x14ac:dyDescent="0.25">
      <c r="B2" s="5" t="s">
        <v>50</v>
      </c>
      <c r="C2" s="6"/>
      <c r="D2" s="2"/>
      <c r="E2" s="2"/>
      <c r="F2" s="2"/>
      <c r="G2" s="23"/>
      <c r="H2" s="36"/>
      <c r="I2" s="36"/>
      <c r="J2" s="36"/>
      <c r="K2" s="36"/>
      <c r="L2" s="36"/>
      <c r="M2" s="36"/>
      <c r="N2" s="36"/>
      <c r="U2" s="36"/>
    </row>
    <row r="3" spans="2:24" x14ac:dyDescent="0.25">
      <c r="B3" s="5" t="s">
        <v>51</v>
      </c>
      <c r="C3" s="6"/>
      <c r="D3" s="2"/>
      <c r="E3" s="2"/>
      <c r="F3" s="2"/>
      <c r="G3" s="23"/>
      <c r="H3" s="36"/>
      <c r="I3" s="36"/>
      <c r="J3" s="36"/>
      <c r="K3" s="36"/>
      <c r="L3" s="36"/>
      <c r="M3" s="36"/>
      <c r="N3" s="36"/>
      <c r="U3" s="36"/>
    </row>
    <row r="4" spans="2:24" x14ac:dyDescent="0.25">
      <c r="B4" s="5" t="s">
        <v>65</v>
      </c>
      <c r="C4" s="2"/>
      <c r="D4" s="2"/>
      <c r="E4" s="2"/>
      <c r="F4" s="7"/>
      <c r="G4" s="23"/>
      <c r="H4" s="36"/>
      <c r="I4" s="36"/>
      <c r="J4" s="36"/>
      <c r="K4" s="36"/>
      <c r="L4" s="36"/>
      <c r="M4" s="36"/>
      <c r="N4" s="36"/>
      <c r="U4" s="36"/>
    </row>
    <row r="5" spans="2:24" x14ac:dyDescent="0.25">
      <c r="B5" s="2" t="s">
        <v>14</v>
      </c>
      <c r="C5" s="2"/>
      <c r="D5" s="2"/>
      <c r="E5" s="2"/>
      <c r="F5" s="2"/>
    </row>
    <row r="6" spans="2:24" ht="3" customHeight="1" x14ac:dyDescent="0.25">
      <c r="B6" s="2"/>
      <c r="D6" s="2"/>
      <c r="E6" s="2"/>
      <c r="F6" s="2"/>
      <c r="G6" s="23"/>
      <c r="H6" s="36"/>
      <c r="I6" s="36"/>
      <c r="J6" s="36"/>
      <c r="K6" s="36"/>
      <c r="L6" s="36"/>
      <c r="M6" s="36"/>
      <c r="N6" s="36"/>
      <c r="U6" s="36"/>
    </row>
    <row r="7" spans="2:24" ht="69" customHeight="1" x14ac:dyDescent="0.25">
      <c r="B7" s="8"/>
      <c r="C7" s="8"/>
      <c r="D7" s="8"/>
      <c r="E7" s="8"/>
      <c r="F7" s="8"/>
      <c r="G7" s="25" t="s">
        <v>63</v>
      </c>
      <c r="H7" s="38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8" t="s">
        <v>63</v>
      </c>
      <c r="N7" s="38" t="s">
        <v>63</v>
      </c>
      <c r="O7" s="67" t="s">
        <v>63</v>
      </c>
      <c r="P7" s="67" t="s">
        <v>63</v>
      </c>
      <c r="Q7" s="67" t="s">
        <v>63</v>
      </c>
      <c r="R7" s="67" t="s">
        <v>63</v>
      </c>
      <c r="S7" s="67" t="s">
        <v>63</v>
      </c>
      <c r="T7" s="91" t="s">
        <v>80</v>
      </c>
      <c r="U7" s="38"/>
      <c r="V7" s="14"/>
      <c r="W7" s="54"/>
    </row>
    <row r="8" spans="2:24" ht="30.75" customHeight="1" x14ac:dyDescent="0.25">
      <c r="B8" s="9" t="s">
        <v>0</v>
      </c>
      <c r="C8" s="9"/>
      <c r="D8" s="9"/>
      <c r="E8" s="9"/>
      <c r="F8" s="9"/>
      <c r="G8" s="34" t="s">
        <v>77</v>
      </c>
      <c r="H8" s="39" t="s">
        <v>66</v>
      </c>
      <c r="I8" s="39" t="s">
        <v>67</v>
      </c>
      <c r="J8" s="39" t="s">
        <v>69</v>
      </c>
      <c r="K8" s="39" t="s">
        <v>70</v>
      </c>
      <c r="L8" s="39" t="s">
        <v>71</v>
      </c>
      <c r="M8" s="39" t="s">
        <v>72</v>
      </c>
      <c r="N8" s="39" t="s">
        <v>73</v>
      </c>
      <c r="O8" s="69" t="s">
        <v>75</v>
      </c>
      <c r="P8" s="69" t="s">
        <v>76</v>
      </c>
      <c r="Q8" s="69" t="s">
        <v>79</v>
      </c>
      <c r="R8" s="69" t="s">
        <v>81</v>
      </c>
      <c r="S8" s="69" t="str">
        <f>IF(H8="",F8,"April-"&amp;LOOKUP(2,1/(F8:R8&lt;&gt;""),F8:R8))</f>
        <v>April-March</v>
      </c>
      <c r="T8" s="70" t="str">
        <f>S8</f>
        <v>April-March</v>
      </c>
      <c r="U8" s="39" t="s">
        <v>49</v>
      </c>
      <c r="V8" s="92" t="s">
        <v>52</v>
      </c>
      <c r="W8" s="54"/>
    </row>
    <row r="9" spans="2:24" x14ac:dyDescent="0.25">
      <c r="B9" s="7"/>
      <c r="C9" s="7"/>
      <c r="D9" s="7"/>
      <c r="E9" s="7"/>
      <c r="F9" s="7"/>
    </row>
    <row r="10" spans="2:24" x14ac:dyDescent="0.25">
      <c r="B10" s="5" t="s">
        <v>1</v>
      </c>
      <c r="C10" s="2"/>
      <c r="D10" s="2"/>
      <c r="E10" s="2"/>
      <c r="F10" s="2"/>
      <c r="G10" s="29">
        <f t="shared" ref="G10" si="0">SUM(G11:G15)</f>
        <v>50874.906333758096</v>
      </c>
      <c r="H10" s="40">
        <f t="shared" ref="H10:I10" si="1">SUM(H11:H15)</f>
        <v>56887.182907063696</v>
      </c>
      <c r="I10" s="40">
        <f t="shared" si="1"/>
        <v>69420.212514941202</v>
      </c>
      <c r="J10" s="40">
        <f t="shared" ref="J10:K10" si="2">SUM(J11:J15)</f>
        <v>58922.031492910894</v>
      </c>
      <c r="K10" s="40">
        <f t="shared" si="2"/>
        <v>61701.672101997094</v>
      </c>
      <c r="L10" s="40">
        <f t="shared" ref="L10:M10" si="3">SUM(L11:L15)</f>
        <v>74188.467736797698</v>
      </c>
      <c r="M10" s="40">
        <f t="shared" si="3"/>
        <v>58675.805775345776</v>
      </c>
      <c r="N10" s="40">
        <f t="shared" ref="N10:O10" si="4">SUM(N11:N15)</f>
        <v>60641.608846682429</v>
      </c>
      <c r="O10" s="71">
        <f t="shared" si="4"/>
        <v>76296.001606112084</v>
      </c>
      <c r="P10" s="71">
        <f t="shared" ref="P10:Q10" si="5">SUM(P11:P15)</f>
        <v>67725.587070626527</v>
      </c>
      <c r="Q10" s="71">
        <f t="shared" si="5"/>
        <v>64196.922331109199</v>
      </c>
      <c r="R10" s="71">
        <f t="shared" ref="R10" si="6">SUM(R11:R15)</f>
        <v>128244.70547644638</v>
      </c>
      <c r="S10" s="71">
        <f t="shared" ref="S10" si="7">SUM(S11:S15)</f>
        <v>827775.10419379117</v>
      </c>
      <c r="T10" s="72">
        <f t="shared" ref="T10" si="8">SUM(T11:T15)</f>
        <v>846852.54384435597</v>
      </c>
      <c r="U10" s="40">
        <f t="shared" ref="U10" si="9">SUM(U11:U15)</f>
        <v>-19077.439650564873</v>
      </c>
      <c r="V10" s="16">
        <f t="shared" ref="V10:V15" si="10">U10/ABS(T10)</f>
        <v>-2.2527463357388387E-2</v>
      </c>
    </row>
    <row r="11" spans="2:24" x14ac:dyDescent="0.25">
      <c r="B11" s="2"/>
      <c r="C11" s="2" t="s">
        <v>9</v>
      </c>
      <c r="D11" s="2"/>
      <c r="E11" s="2"/>
      <c r="F11" s="2"/>
      <c r="G11" s="27">
        <f t="shared" ref="G11:U11" si="11">G57</f>
        <v>48445.2776935</v>
      </c>
      <c r="H11" s="41">
        <f t="shared" si="11"/>
        <v>53424.28307587</v>
      </c>
      <c r="I11" s="41">
        <f t="shared" si="11"/>
        <v>62492.00292235001</v>
      </c>
      <c r="J11" s="41">
        <f t="shared" ref="J11:K11" si="12">J57</f>
        <v>54523.899824809996</v>
      </c>
      <c r="K11" s="41">
        <f t="shared" si="12"/>
        <v>58132.098252299998</v>
      </c>
      <c r="L11" s="41">
        <f t="shared" ref="L11:M11" si="13">L57</f>
        <v>63397.350737059998</v>
      </c>
      <c r="M11" s="41">
        <f t="shared" si="13"/>
        <v>54348.953140750004</v>
      </c>
      <c r="N11" s="41">
        <f t="shared" ref="N11:O11" si="14">N57</f>
        <v>57229.319388759999</v>
      </c>
      <c r="O11" s="73">
        <f t="shared" si="14"/>
        <v>67342.49019579</v>
      </c>
      <c r="P11" s="73">
        <f t="shared" ref="P11:Q11" si="15">P57</f>
        <v>63748.725073941998</v>
      </c>
      <c r="Q11" s="73">
        <f t="shared" si="15"/>
        <v>59711.563233499997</v>
      </c>
      <c r="R11" s="73">
        <f t="shared" ref="R11" si="16">R57</f>
        <v>110045.12087029999</v>
      </c>
      <c r="S11" s="73">
        <f t="shared" si="11"/>
        <v>752841.08440893202</v>
      </c>
      <c r="T11" s="74">
        <f t="shared" si="11"/>
        <v>771481.81131862802</v>
      </c>
      <c r="U11" s="41">
        <f t="shared" si="11"/>
        <v>-18640.726909695997</v>
      </c>
      <c r="V11" s="17">
        <f t="shared" si="10"/>
        <v>-2.416223770439253E-2</v>
      </c>
    </row>
    <row r="12" spans="2:24" x14ac:dyDescent="0.25">
      <c r="B12" s="2"/>
      <c r="C12" s="2" t="s">
        <v>15</v>
      </c>
      <c r="D12" s="2"/>
      <c r="E12" s="2"/>
      <c r="F12" s="2"/>
      <c r="G12" s="27">
        <f t="shared" ref="G12:U12" si="17">G90</f>
        <v>2002.0550088699999</v>
      </c>
      <c r="H12" s="41">
        <f t="shared" si="17"/>
        <v>3379.7685580699999</v>
      </c>
      <c r="I12" s="41">
        <f t="shared" si="17"/>
        <v>6604.9202081100002</v>
      </c>
      <c r="J12" s="41">
        <f t="shared" ref="J12:K12" si="18">J90</f>
        <v>3508.05563007</v>
      </c>
      <c r="K12" s="41">
        <f t="shared" si="18"/>
        <v>3240.2730053499981</v>
      </c>
      <c r="L12" s="41">
        <f t="shared" ref="L12:M12" si="19">L90</f>
        <v>10181.202663255999</v>
      </c>
      <c r="M12" s="41">
        <f t="shared" si="19"/>
        <v>3004.7315278779702</v>
      </c>
      <c r="N12" s="41">
        <f t="shared" ref="N12:O12" si="20">N90</f>
        <v>3160.3934230500322</v>
      </c>
      <c r="O12" s="73">
        <f t="shared" si="20"/>
        <v>7237.5361586917697</v>
      </c>
      <c r="P12" s="73">
        <f t="shared" ref="P12:Q12" si="21">P90</f>
        <v>3805.1831691839284</v>
      </c>
      <c r="Q12" s="73">
        <f t="shared" si="21"/>
        <v>4242.0176937799997</v>
      </c>
      <c r="R12" s="73">
        <f t="shared" ref="R12" si="22">R90</f>
        <v>16961.235910676001</v>
      </c>
      <c r="S12" s="73">
        <f t="shared" si="17"/>
        <v>67327.372956985695</v>
      </c>
      <c r="T12" s="74">
        <f t="shared" si="17"/>
        <v>67172.025026856369</v>
      </c>
      <c r="U12" s="41">
        <f t="shared" si="17"/>
        <v>155.34793012932641</v>
      </c>
      <c r="V12" s="17">
        <f t="shared" si="10"/>
        <v>2.3126879093970446E-3</v>
      </c>
    </row>
    <row r="13" spans="2:24" x14ac:dyDescent="0.25">
      <c r="B13" s="2"/>
      <c r="C13" s="2" t="s">
        <v>11</v>
      </c>
      <c r="D13" s="2"/>
      <c r="E13" s="2"/>
      <c r="F13" s="2"/>
      <c r="G13" s="27">
        <f t="shared" ref="G13:U13" si="23">G92</f>
        <v>103.10823963999999</v>
      </c>
      <c r="H13" s="41">
        <f t="shared" si="23"/>
        <v>0</v>
      </c>
      <c r="I13" s="41">
        <f t="shared" si="23"/>
        <v>101.51522859000001</v>
      </c>
      <c r="J13" s="41">
        <f t="shared" ref="J13:K13" si="24">J92</f>
        <v>199.87768148999999</v>
      </c>
      <c r="K13" s="41">
        <f t="shared" si="24"/>
        <v>99.631938899999994</v>
      </c>
      <c r="L13" s="41">
        <f t="shared" ref="L13:M13" si="25">L92</f>
        <v>100.13599179000001</v>
      </c>
      <c r="M13" s="41">
        <f t="shared" si="25"/>
        <v>100.89394188</v>
      </c>
      <c r="N13" s="41">
        <f t="shared" ref="N13:O13" si="26">N92</f>
        <v>101.62445427</v>
      </c>
      <c r="O13" s="73">
        <f t="shared" si="26"/>
        <v>119.24</v>
      </c>
      <c r="P13" s="73">
        <f t="shared" ref="P13:Q13" si="27">P92</f>
        <v>101.41827766999999</v>
      </c>
      <c r="Q13" s="73">
        <f t="shared" si="27"/>
        <v>119.03253707</v>
      </c>
      <c r="R13" s="73">
        <f t="shared" ref="R13" si="28">R92</f>
        <v>119.58818216</v>
      </c>
      <c r="S13" s="73">
        <f t="shared" si="23"/>
        <v>1266.0664734600002</v>
      </c>
      <c r="T13" s="74">
        <f t="shared" si="23"/>
        <v>1211.85136629</v>
      </c>
      <c r="U13" s="41">
        <f t="shared" si="23"/>
        <v>54.215107170000238</v>
      </c>
      <c r="V13" s="17">
        <f t="shared" si="10"/>
        <v>4.4737422986101075E-2</v>
      </c>
    </row>
    <row r="14" spans="2:24" x14ac:dyDescent="0.25">
      <c r="B14" s="2"/>
      <c r="C14" s="2" t="s">
        <v>16</v>
      </c>
      <c r="D14" s="2"/>
      <c r="E14" s="2"/>
      <c r="F14" s="2"/>
      <c r="G14" s="27">
        <f t="shared" ref="G14:U14" si="29">G94</f>
        <v>0</v>
      </c>
      <c r="H14" s="41">
        <f t="shared" si="29"/>
        <v>0</v>
      </c>
      <c r="I14" s="41">
        <f t="shared" si="29"/>
        <v>0</v>
      </c>
      <c r="J14" s="41">
        <f t="shared" ref="J14:K14" si="30">J94</f>
        <v>0</v>
      </c>
      <c r="K14" s="41">
        <f t="shared" si="30"/>
        <v>0</v>
      </c>
      <c r="L14" s="41">
        <f t="shared" ref="L14:M14" si="31">L94</f>
        <v>0</v>
      </c>
      <c r="M14" s="41">
        <f t="shared" si="31"/>
        <v>0</v>
      </c>
      <c r="N14" s="41">
        <f t="shared" ref="N14" si="32">N94</f>
        <v>0</v>
      </c>
      <c r="O14" s="73">
        <f>O94</f>
        <v>0</v>
      </c>
      <c r="P14" s="73">
        <f>P94</f>
        <v>0</v>
      </c>
      <c r="Q14" s="73">
        <f>Q94</f>
        <v>0</v>
      </c>
      <c r="R14" s="73">
        <f>R94</f>
        <v>0</v>
      </c>
      <c r="S14" s="73">
        <f t="shared" si="29"/>
        <v>0</v>
      </c>
      <c r="T14" s="74">
        <f t="shared" si="29"/>
        <v>190.25749999999999</v>
      </c>
      <c r="U14" s="41">
        <f t="shared" si="29"/>
        <v>-190.25749999999999</v>
      </c>
      <c r="V14" s="17">
        <v>0</v>
      </c>
      <c r="W14" s="50"/>
      <c r="X14" s="12"/>
    </row>
    <row r="15" spans="2:24" x14ac:dyDescent="0.25">
      <c r="B15" s="2"/>
      <c r="C15" s="2" t="s">
        <v>13</v>
      </c>
      <c r="D15" s="2"/>
      <c r="E15" s="2"/>
      <c r="F15" s="2"/>
      <c r="G15" s="27">
        <f t="shared" ref="G15:U15" si="33">G96</f>
        <v>324.46539174809999</v>
      </c>
      <c r="H15" s="41">
        <f t="shared" si="33"/>
        <v>83.131273123699998</v>
      </c>
      <c r="I15" s="41">
        <f t="shared" si="33"/>
        <v>221.7741558912</v>
      </c>
      <c r="J15" s="41">
        <f t="shared" ref="J15:K15" si="34">J96</f>
        <v>690.19835654090002</v>
      </c>
      <c r="K15" s="41">
        <f t="shared" si="34"/>
        <v>229.6689054471</v>
      </c>
      <c r="L15" s="41">
        <f t="shared" ref="L15:M15" si="35">L96</f>
        <v>509.7783446917</v>
      </c>
      <c r="M15" s="41">
        <f t="shared" si="35"/>
        <v>1221.2271648378</v>
      </c>
      <c r="N15" s="41">
        <f t="shared" ref="N15:O15" si="36">N96</f>
        <v>150.27158060240001</v>
      </c>
      <c r="O15" s="73">
        <f t="shared" si="36"/>
        <v>1596.7352516303001</v>
      </c>
      <c r="P15" s="73">
        <f t="shared" ref="P15:Q15" si="37">P96</f>
        <v>70.260549830599999</v>
      </c>
      <c r="Q15" s="73">
        <f t="shared" si="37"/>
        <v>124.3088667592</v>
      </c>
      <c r="R15" s="73">
        <f t="shared" ref="R15" si="38">R96</f>
        <v>1118.7605133104</v>
      </c>
      <c r="S15" s="73">
        <f t="shared" si="33"/>
        <v>6340.5803544134005</v>
      </c>
      <c r="T15" s="74">
        <f t="shared" si="33"/>
        <v>6796.5986325816011</v>
      </c>
      <c r="U15" s="41">
        <f t="shared" si="33"/>
        <v>-456.0182781682006</v>
      </c>
      <c r="V15" s="17">
        <f t="shared" si="10"/>
        <v>-6.7095072523796789E-2</v>
      </c>
    </row>
    <row r="16" spans="2:24" x14ac:dyDescent="0.25">
      <c r="B16" s="2"/>
      <c r="C16" s="2"/>
      <c r="D16" s="2"/>
      <c r="E16" s="2"/>
      <c r="F16" s="2"/>
      <c r="G16" s="28"/>
      <c r="H16" s="42"/>
      <c r="I16" s="42"/>
      <c r="J16" s="42"/>
      <c r="K16" s="42"/>
      <c r="L16" s="42"/>
      <c r="M16" s="42"/>
      <c r="N16" s="42"/>
      <c r="O16" s="75"/>
      <c r="P16" s="75"/>
      <c r="Q16" s="75"/>
      <c r="R16" s="75"/>
      <c r="S16" s="75"/>
      <c r="T16" s="76"/>
      <c r="U16" s="42"/>
      <c r="V16" s="17"/>
    </row>
    <row r="17" spans="1:23" s="10" customFormat="1" x14ac:dyDescent="0.25">
      <c r="A17" s="5"/>
      <c r="B17" s="5" t="s">
        <v>2</v>
      </c>
      <c r="C17" s="6"/>
      <c r="D17" s="6"/>
      <c r="E17" s="6"/>
      <c r="F17" s="6"/>
      <c r="G17" s="29">
        <f t="shared" ref="G17:U17" si="39">G18+G27</f>
        <v>64454.540681520004</v>
      </c>
      <c r="H17" s="40">
        <f t="shared" si="39"/>
        <v>53152.695116889998</v>
      </c>
      <c r="I17" s="40">
        <f t="shared" ref="I17:J17" si="40">I18+I27</f>
        <v>57838.165213740001</v>
      </c>
      <c r="J17" s="40">
        <f t="shared" si="40"/>
        <v>60960.011601269987</v>
      </c>
      <c r="K17" s="40">
        <f t="shared" ref="K17:L17" si="41">K18+K27</f>
        <v>63464.384556780002</v>
      </c>
      <c r="L17" s="40">
        <f t="shared" si="41"/>
        <v>57184.853365030031</v>
      </c>
      <c r="M17" s="40">
        <f t="shared" ref="M17:N17" si="42">M18+M27</f>
        <v>60094.001815599957</v>
      </c>
      <c r="N17" s="40">
        <f t="shared" si="42"/>
        <v>54655.96523380994</v>
      </c>
      <c r="O17" s="71">
        <f t="shared" ref="O17:P17" si="43">O18+O27</f>
        <v>80845.221716579996</v>
      </c>
      <c r="P17" s="71">
        <f t="shared" si="43"/>
        <v>73912.495636849999</v>
      </c>
      <c r="Q17" s="71">
        <f t="shared" ref="Q17:R17" si="44">Q18+Q27</f>
        <v>62538.049188639998</v>
      </c>
      <c r="R17" s="71">
        <f t="shared" si="44"/>
        <v>130888.61067072005</v>
      </c>
      <c r="S17" s="71">
        <f t="shared" si="39"/>
        <v>819988.99479743012</v>
      </c>
      <c r="T17" s="72">
        <f t="shared" si="39"/>
        <v>839932.78965105396</v>
      </c>
      <c r="U17" s="40">
        <f t="shared" si="39"/>
        <v>-19943.794853623855</v>
      </c>
      <c r="V17" s="16">
        <f>U17/ABS(T17)</f>
        <v>-2.3744512774539268E-2</v>
      </c>
      <c r="W17" s="51"/>
    </row>
    <row r="18" spans="1:23" x14ac:dyDescent="0.25">
      <c r="B18" s="2"/>
      <c r="C18" s="2" t="s">
        <v>17</v>
      </c>
      <c r="D18" s="2"/>
      <c r="E18" s="2"/>
      <c r="F18" s="2"/>
      <c r="G18" s="27">
        <f t="shared" ref="G18:T18" si="45">G19+G20+G23</f>
        <v>60437.651394840002</v>
      </c>
      <c r="H18" s="41">
        <f t="shared" si="45"/>
        <v>48283.65336312</v>
      </c>
      <c r="I18" s="41">
        <f t="shared" si="45"/>
        <v>52920.600047370004</v>
      </c>
      <c r="J18" s="41">
        <f t="shared" si="45"/>
        <v>58323.040305389994</v>
      </c>
      <c r="K18" s="41">
        <f t="shared" ref="K18:L18" si="46">K19+K20+K23</f>
        <v>59653.035679420005</v>
      </c>
      <c r="L18" s="41">
        <f t="shared" si="46"/>
        <v>53145.32296946003</v>
      </c>
      <c r="M18" s="41">
        <f t="shared" ref="M18:N18" si="47">M19+M20+M23</f>
        <v>56108.499049429956</v>
      </c>
      <c r="N18" s="41">
        <f t="shared" si="47"/>
        <v>50214.787686729942</v>
      </c>
      <c r="O18" s="73">
        <f t="shared" ref="O18:S18" si="48">O19+O20+O23</f>
        <v>76376.353660499997</v>
      </c>
      <c r="P18" s="73">
        <f t="shared" ref="P18:Q18" si="49">P19+P20+P23</f>
        <v>69409.607325050005</v>
      </c>
      <c r="Q18" s="73">
        <f t="shared" si="49"/>
        <v>61034.07130897</v>
      </c>
      <c r="R18" s="73">
        <f t="shared" ref="R18" si="50">R19+R20+R23</f>
        <v>120897.86833256006</v>
      </c>
      <c r="S18" s="73">
        <f t="shared" si="48"/>
        <v>766804.49112284009</v>
      </c>
      <c r="T18" s="74">
        <f t="shared" si="45"/>
        <v>781901.59199999995</v>
      </c>
      <c r="U18" s="41">
        <f>S18-T18</f>
        <v>-15097.100877159857</v>
      </c>
      <c r="V18" s="17">
        <f t="shared" ref="V18:V25" si="51">U18/ABS(T18)</f>
        <v>-1.9308185367091384E-2</v>
      </c>
    </row>
    <row r="19" spans="1:23" x14ac:dyDescent="0.25">
      <c r="B19" s="2"/>
      <c r="C19" s="2"/>
      <c r="D19" s="2" t="s">
        <v>25</v>
      </c>
      <c r="E19" s="2"/>
      <c r="F19" s="2"/>
      <c r="G19" s="27">
        <v>24456.607017630002</v>
      </c>
      <c r="H19" s="41">
        <v>18795.695973870002</v>
      </c>
      <c r="I19" s="41">
        <v>22461.666798530001</v>
      </c>
      <c r="J19" s="41">
        <v>20336.253428409997</v>
      </c>
      <c r="K19" s="41">
        <v>23835.796012579998</v>
      </c>
      <c r="L19" s="41">
        <v>18232.854392840029</v>
      </c>
      <c r="M19" s="41">
        <v>20982.243346039955</v>
      </c>
      <c r="N19" s="41">
        <v>18442.427089889945</v>
      </c>
      <c r="O19" s="73">
        <v>25811.32841966</v>
      </c>
      <c r="P19" s="73">
        <v>24366.047580800001</v>
      </c>
      <c r="Q19" s="73">
        <v>18918.388458310004</v>
      </c>
      <c r="R19" s="73">
        <v>40664.08730735007</v>
      </c>
      <c r="S19" s="73">
        <f>SUM(G19:R19)</f>
        <v>277303.39582591003</v>
      </c>
      <c r="T19" s="74">
        <v>286198.76600000006</v>
      </c>
      <c r="U19" s="41">
        <f t="shared" ref="U19:U41" si="52">S19-T19</f>
        <v>-8895.3701740900287</v>
      </c>
      <c r="V19" s="17">
        <f t="shared" si="51"/>
        <v>-3.1081091992164727E-2</v>
      </c>
    </row>
    <row r="20" spans="1:23" x14ac:dyDescent="0.25">
      <c r="B20" s="2"/>
      <c r="C20" s="2"/>
      <c r="D20" s="2" t="s">
        <v>57</v>
      </c>
      <c r="E20" s="2"/>
      <c r="F20" s="2"/>
      <c r="G20" s="27">
        <f t="shared" ref="G20:U20" si="53">G21+G22</f>
        <v>23066.492999999999</v>
      </c>
      <c r="H20" s="41">
        <f t="shared" si="53"/>
        <v>22038.356</v>
      </c>
      <c r="I20" s="41">
        <f t="shared" si="53"/>
        <v>22092.017</v>
      </c>
      <c r="J20" s="41">
        <f t="shared" si="53"/>
        <v>21707.087</v>
      </c>
      <c r="K20" s="41">
        <f t="shared" ref="K20:L20" si="54">K21+K22</f>
        <v>22127.345000000001</v>
      </c>
      <c r="L20" s="41">
        <f t="shared" si="54"/>
        <v>21928.13</v>
      </c>
      <c r="M20" s="41">
        <f t="shared" ref="M20:N20" si="55">M21+M22</f>
        <v>21478.45</v>
      </c>
      <c r="N20" s="41">
        <f t="shared" si="55"/>
        <v>22574.94</v>
      </c>
      <c r="O20" s="73">
        <f t="shared" ref="O20:P20" si="56">O21+O22</f>
        <v>40786.178</v>
      </c>
      <c r="P20" s="73">
        <f t="shared" si="56"/>
        <v>27380.183000000001</v>
      </c>
      <c r="Q20" s="73">
        <f t="shared" ref="Q20:R20" si="57">Q21+Q22</f>
        <v>26862.366999999998</v>
      </c>
      <c r="R20" s="73">
        <f t="shared" si="57"/>
        <v>66084.585999999996</v>
      </c>
      <c r="S20" s="73">
        <f>S21+S22</f>
        <v>338126.13200000004</v>
      </c>
      <c r="T20" s="74">
        <f t="shared" si="53"/>
        <v>344508.07899999991</v>
      </c>
      <c r="U20" s="41">
        <f t="shared" si="53"/>
        <v>-6381.9469999999055</v>
      </c>
      <c r="V20" s="17">
        <f t="shared" si="51"/>
        <v>-1.8524810850661957E-2</v>
      </c>
    </row>
    <row r="21" spans="1:23" x14ac:dyDescent="0.25">
      <c r="B21" s="2"/>
      <c r="C21" s="2"/>
      <c r="D21" s="2"/>
      <c r="E21" s="2" t="s">
        <v>26</v>
      </c>
      <c r="F21" s="2"/>
      <c r="G21" s="27">
        <v>21474.568984544498</v>
      </c>
      <c r="H21" s="41">
        <v>20545.692560821</v>
      </c>
      <c r="I21" s="41">
        <v>20639.696414850001</v>
      </c>
      <c r="J21" s="41">
        <v>20261.45583173</v>
      </c>
      <c r="K21" s="41">
        <v>20641.022471440003</v>
      </c>
      <c r="L21" s="41">
        <v>20439.840807150002</v>
      </c>
      <c r="M21" s="41">
        <v>19955.399810517185</v>
      </c>
      <c r="N21" s="41">
        <v>21057.726987899998</v>
      </c>
      <c r="O21" s="73">
        <v>38649.038661680002</v>
      </c>
      <c r="P21" s="73">
        <v>25791.643683778002</v>
      </c>
      <c r="Q21" s="73">
        <v>25257.334391617998</v>
      </c>
      <c r="R21" s="73">
        <v>63171.178975252995</v>
      </c>
      <c r="S21" s="73">
        <f t="shared" ref="S21:S22" si="58">SUM(G21:R21)</f>
        <v>317884.59958128171</v>
      </c>
      <c r="T21" s="74">
        <v>318012.37099999993</v>
      </c>
      <c r="U21" s="41">
        <f t="shared" si="52"/>
        <v>-127.77141871821368</v>
      </c>
      <c r="V21" s="17">
        <f t="shared" si="51"/>
        <v>-4.0178128390550477E-4</v>
      </c>
      <c r="W21" s="55"/>
    </row>
    <row r="22" spans="1:23" x14ac:dyDescent="0.25">
      <c r="B22" s="2"/>
      <c r="C22" s="2"/>
      <c r="D22" s="2"/>
      <c r="E22" s="2" t="s">
        <v>58</v>
      </c>
      <c r="F22" s="2"/>
      <c r="G22" s="27">
        <v>1591.9240154555</v>
      </c>
      <c r="H22" s="41">
        <v>1492.6634391789999</v>
      </c>
      <c r="I22" s="41">
        <v>1452.3205851499999</v>
      </c>
      <c r="J22" s="41">
        <v>1445.6311682699998</v>
      </c>
      <c r="K22" s="41">
        <v>1486.3225285600001</v>
      </c>
      <c r="L22" s="41">
        <v>1488.2891928499998</v>
      </c>
      <c r="M22" s="41">
        <v>1523.0501894828142</v>
      </c>
      <c r="N22" s="41">
        <v>1517.2130121</v>
      </c>
      <c r="O22" s="73">
        <v>2137.1393383200002</v>
      </c>
      <c r="P22" s="73">
        <v>1588.5393162220003</v>
      </c>
      <c r="Q22" s="73">
        <v>1605.032608382</v>
      </c>
      <c r="R22" s="73">
        <v>2913.4070247469999</v>
      </c>
      <c r="S22" s="73">
        <f t="shared" si="58"/>
        <v>20241.532418718314</v>
      </c>
      <c r="T22" s="74">
        <v>26495.708000000006</v>
      </c>
      <c r="U22" s="41">
        <f t="shared" si="52"/>
        <v>-6254.1755812816918</v>
      </c>
      <c r="V22" s="17">
        <f t="shared" si="51"/>
        <v>-0.23604485606807302</v>
      </c>
      <c r="W22" s="55"/>
    </row>
    <row r="23" spans="1:23" x14ac:dyDescent="0.25">
      <c r="B23" s="2"/>
      <c r="C23" s="2"/>
      <c r="D23" s="2" t="s">
        <v>27</v>
      </c>
      <c r="E23" s="2"/>
      <c r="F23" s="2"/>
      <c r="G23" s="27">
        <f t="shared" ref="G23:U23" si="59">G24+G25</f>
        <v>12914.551377210002</v>
      </c>
      <c r="H23" s="41">
        <f t="shared" si="59"/>
        <v>7449.6013892500014</v>
      </c>
      <c r="I23" s="41">
        <f t="shared" ref="I23:J23" si="60">I24+I25</f>
        <v>8366.9162488400016</v>
      </c>
      <c r="J23" s="41">
        <f t="shared" si="60"/>
        <v>16279.699876979999</v>
      </c>
      <c r="K23" s="41">
        <f t="shared" ref="K23:L23" si="61">K24+K25</f>
        <v>13689.894666839999</v>
      </c>
      <c r="L23" s="41">
        <f t="shared" si="61"/>
        <v>12984.338576619997</v>
      </c>
      <c r="M23" s="41">
        <f t="shared" ref="M23:N23" si="62">M24+M25</f>
        <v>13647.805703389999</v>
      </c>
      <c r="N23" s="41">
        <f t="shared" si="62"/>
        <v>9197.4205968400001</v>
      </c>
      <c r="O23" s="73">
        <f t="shared" ref="O23:P23" si="63">O24+O25</f>
        <v>9778.8472408399994</v>
      </c>
      <c r="P23" s="73">
        <f t="shared" si="63"/>
        <v>17663.376744249999</v>
      </c>
      <c r="Q23" s="73">
        <f t="shared" ref="Q23:R23" si="64">Q24+Q25</f>
        <v>15253.315850660001</v>
      </c>
      <c r="R23" s="73">
        <f t="shared" si="64"/>
        <v>14149.19502521</v>
      </c>
      <c r="S23" s="73">
        <f>S24+S25</f>
        <v>151374.96329692996</v>
      </c>
      <c r="T23" s="74">
        <f t="shared" si="59"/>
        <v>151194.74699999997</v>
      </c>
      <c r="U23" s="41">
        <f t="shared" si="59"/>
        <v>180.21629692998249</v>
      </c>
      <c r="V23" s="17">
        <f t="shared" si="51"/>
        <v>1.191948136465234E-3</v>
      </c>
    </row>
    <row r="24" spans="1:23" x14ac:dyDescent="0.25">
      <c r="B24" s="2"/>
      <c r="C24" s="2"/>
      <c r="D24" s="2"/>
      <c r="E24" s="2" t="s">
        <v>19</v>
      </c>
      <c r="F24" s="2"/>
      <c r="G24" s="27">
        <v>4266.9922012300003</v>
      </c>
      <c r="H24" s="41">
        <v>4402.8557957900002</v>
      </c>
      <c r="I24" s="41">
        <v>7061.7177837900008</v>
      </c>
      <c r="J24" s="41">
        <v>1587.0823568600001</v>
      </c>
      <c r="K24" s="41">
        <v>11070.953071599999</v>
      </c>
      <c r="L24" s="41">
        <v>4280.62068198</v>
      </c>
      <c r="M24" s="41">
        <v>4573.4717677999997</v>
      </c>
      <c r="N24" s="41">
        <v>5064.5695347600004</v>
      </c>
      <c r="O24" s="73">
        <v>7609.6658167999994</v>
      </c>
      <c r="P24" s="73">
        <v>2225.8586882699997</v>
      </c>
      <c r="Q24" s="73">
        <v>11450.803327700001</v>
      </c>
      <c r="R24" s="73">
        <v>4392.1860500300008</v>
      </c>
      <c r="S24" s="73">
        <f t="shared" ref="S24:S25" si="65">SUM(G24:R24)</f>
        <v>67986.777076609986</v>
      </c>
      <c r="T24" s="74">
        <v>68099.846999999994</v>
      </c>
      <c r="U24" s="41">
        <f t="shared" si="52"/>
        <v>-113.06992339000863</v>
      </c>
      <c r="V24" s="17">
        <f t="shared" si="51"/>
        <v>-1.6603550282573857E-3</v>
      </c>
    </row>
    <row r="25" spans="1:23" x14ac:dyDescent="0.25">
      <c r="B25" s="2"/>
      <c r="C25" s="2"/>
      <c r="D25" s="2"/>
      <c r="E25" s="2" t="s">
        <v>20</v>
      </c>
      <c r="F25" s="2"/>
      <c r="G25" s="27">
        <v>8647.5591759800009</v>
      </c>
      <c r="H25" s="41">
        <v>3046.7455934600007</v>
      </c>
      <c r="I25" s="41">
        <v>1305.1984650500001</v>
      </c>
      <c r="J25" s="41">
        <v>14692.617520119999</v>
      </c>
      <c r="K25" s="41">
        <v>2618.94159524</v>
      </c>
      <c r="L25" s="41">
        <v>8703.7178946399981</v>
      </c>
      <c r="M25" s="41">
        <v>9074.3339355899989</v>
      </c>
      <c r="N25" s="41">
        <v>4132.8510620799998</v>
      </c>
      <c r="O25" s="73">
        <v>2169.1814240400004</v>
      </c>
      <c r="P25" s="73">
        <v>15437.518055980001</v>
      </c>
      <c r="Q25" s="73">
        <v>3802.5125229599998</v>
      </c>
      <c r="R25" s="73">
        <v>9757.0089751799987</v>
      </c>
      <c r="S25" s="73">
        <f t="shared" si="65"/>
        <v>83388.186220319985</v>
      </c>
      <c r="T25" s="74">
        <v>83094.899999999994</v>
      </c>
      <c r="U25" s="41">
        <f t="shared" si="52"/>
        <v>293.28622031999112</v>
      </c>
      <c r="V25" s="17">
        <f t="shared" si="51"/>
        <v>3.5295333446455938E-3</v>
      </c>
    </row>
    <row r="26" spans="1:23" x14ac:dyDescent="0.25">
      <c r="B26" s="2"/>
      <c r="C26" s="2"/>
      <c r="D26" s="2"/>
      <c r="E26" s="2"/>
      <c r="F26" s="2"/>
      <c r="G26" s="28"/>
      <c r="H26" s="42"/>
      <c r="I26" s="42"/>
      <c r="J26" s="42"/>
      <c r="K26" s="42"/>
      <c r="L26" s="42"/>
      <c r="M26" s="42"/>
      <c r="N26" s="42"/>
      <c r="O26" s="75"/>
      <c r="P26" s="75"/>
      <c r="Q26" s="75"/>
      <c r="R26" s="75"/>
      <c r="S26" s="75"/>
      <c r="T26" s="76"/>
      <c r="U26" s="42"/>
      <c r="V26" s="17"/>
    </row>
    <row r="27" spans="1:23" x14ac:dyDescent="0.25">
      <c r="B27" s="2"/>
      <c r="C27" s="2" t="s">
        <v>18</v>
      </c>
      <c r="D27" s="2"/>
      <c r="E27" s="2"/>
      <c r="F27" s="2"/>
      <c r="G27" s="27">
        <f t="shared" ref="G27:U27" si="66">G28</f>
        <v>4016.8892866800002</v>
      </c>
      <c r="H27" s="41">
        <f t="shared" si="66"/>
        <v>4869.0417537700005</v>
      </c>
      <c r="I27" s="41">
        <f t="shared" si="66"/>
        <v>4917.56516637</v>
      </c>
      <c r="J27" s="41">
        <f t="shared" si="66"/>
        <v>2636.971295879996</v>
      </c>
      <c r="K27" s="41">
        <f t="shared" si="66"/>
        <v>3811.3488773600002</v>
      </c>
      <c r="L27" s="41">
        <f t="shared" si="66"/>
        <v>4039.5303955700001</v>
      </c>
      <c r="M27" s="41">
        <f t="shared" si="66"/>
        <v>3985.5027661700001</v>
      </c>
      <c r="N27" s="41">
        <f t="shared" si="66"/>
        <v>4441.1775470800003</v>
      </c>
      <c r="O27" s="73">
        <f t="shared" si="66"/>
        <v>4468.8680560800003</v>
      </c>
      <c r="P27" s="73">
        <f t="shared" si="66"/>
        <v>4502.8883118000003</v>
      </c>
      <c r="Q27" s="73">
        <f t="shared" si="66"/>
        <v>1503.97787967</v>
      </c>
      <c r="R27" s="73">
        <f t="shared" si="66"/>
        <v>9990.7423381600001</v>
      </c>
      <c r="S27" s="73">
        <f t="shared" si="66"/>
        <v>53184.50367459</v>
      </c>
      <c r="T27" s="74">
        <f t="shared" si="66"/>
        <v>58031.197651053997</v>
      </c>
      <c r="U27" s="41">
        <f t="shared" si="66"/>
        <v>-4846.6939764639974</v>
      </c>
      <c r="V27" s="17">
        <f t="shared" ref="V27:V28" si="67">U27/ABS(T27)</f>
        <v>-8.3518765295997111E-2</v>
      </c>
    </row>
    <row r="28" spans="1:23" x14ac:dyDescent="0.25">
      <c r="B28" s="2"/>
      <c r="C28" s="2"/>
      <c r="D28" s="2" t="s">
        <v>28</v>
      </c>
      <c r="E28" s="2"/>
      <c r="F28" s="2"/>
      <c r="G28" s="27">
        <v>4016.8892866800002</v>
      </c>
      <c r="H28" s="41">
        <v>4869.0417537700005</v>
      </c>
      <c r="I28" s="41">
        <v>4917.56516637</v>
      </c>
      <c r="J28" s="41">
        <v>2636.971295879996</v>
      </c>
      <c r="K28" s="41">
        <v>3811.3488773600002</v>
      </c>
      <c r="L28" s="41">
        <v>4039.5303955700001</v>
      </c>
      <c r="M28" s="41">
        <v>3985.5027661700001</v>
      </c>
      <c r="N28" s="41">
        <v>4441.1775470800003</v>
      </c>
      <c r="O28" s="73">
        <v>4468.8680560800003</v>
      </c>
      <c r="P28" s="73">
        <v>4502.8883118000003</v>
      </c>
      <c r="Q28" s="73">
        <v>1503.97787967</v>
      </c>
      <c r="R28" s="73">
        <v>9990.7423381600001</v>
      </c>
      <c r="S28" s="73">
        <f t="shared" ref="S28" si="68">SUM(G28:R28)</f>
        <v>53184.50367459</v>
      </c>
      <c r="T28" s="74">
        <v>58031.197651053997</v>
      </c>
      <c r="U28" s="41">
        <f t="shared" si="52"/>
        <v>-4846.6939764639974</v>
      </c>
      <c r="V28" s="17">
        <f t="shared" si="67"/>
        <v>-8.3518765295997111E-2</v>
      </c>
    </row>
    <row r="29" spans="1:23" x14ac:dyDescent="0.25">
      <c r="B29" s="2"/>
      <c r="C29" s="2"/>
      <c r="D29" s="2"/>
      <c r="E29" s="2"/>
      <c r="F29" s="2"/>
      <c r="G29" s="28"/>
      <c r="H29" s="42"/>
      <c r="I29" s="42"/>
      <c r="J29" s="42"/>
      <c r="K29" s="42"/>
      <c r="L29" s="42"/>
      <c r="M29" s="42"/>
      <c r="N29" s="42"/>
      <c r="O29" s="75"/>
      <c r="P29" s="75"/>
      <c r="Q29" s="75"/>
      <c r="R29" s="75"/>
      <c r="S29" s="75"/>
      <c r="T29" s="76"/>
      <c r="U29" s="42"/>
      <c r="V29" s="17"/>
    </row>
    <row r="30" spans="1:23" s="10" customFormat="1" x14ac:dyDescent="0.25">
      <c r="A30" s="5"/>
      <c r="B30" s="5" t="s">
        <v>3</v>
      </c>
      <c r="C30" s="6"/>
      <c r="D30" s="6"/>
      <c r="E30" s="6"/>
      <c r="F30" s="6"/>
      <c r="G30" s="29">
        <f t="shared" ref="G30:U30" si="69">+G10-G17</f>
        <v>-13579.634347761908</v>
      </c>
      <c r="H30" s="40">
        <f t="shared" si="69"/>
        <v>3734.4877901736982</v>
      </c>
      <c r="I30" s="40">
        <f t="shared" si="69"/>
        <v>11582.047301201201</v>
      </c>
      <c r="J30" s="40">
        <f t="shared" ref="J30:K30" si="70">+J10-J17</f>
        <v>-2037.9801083590937</v>
      </c>
      <c r="K30" s="40">
        <f t="shared" si="70"/>
        <v>-1762.712454782908</v>
      </c>
      <c r="L30" s="40">
        <f t="shared" ref="L30:M30" si="71">+L10-L17</f>
        <v>17003.614371767668</v>
      </c>
      <c r="M30" s="40">
        <f t="shared" si="71"/>
        <v>-1418.1960402541808</v>
      </c>
      <c r="N30" s="40">
        <f t="shared" ref="N30:O30" si="72">+N10-N17</f>
        <v>5985.643612872489</v>
      </c>
      <c r="O30" s="71">
        <f t="shared" si="72"/>
        <v>-4549.2201104679116</v>
      </c>
      <c r="P30" s="71">
        <f t="shared" ref="P30:Q30" si="73">+P10-P17</f>
        <v>-6186.908566223472</v>
      </c>
      <c r="Q30" s="71">
        <f t="shared" si="73"/>
        <v>1658.8731424692014</v>
      </c>
      <c r="R30" s="71">
        <f t="shared" ref="R30" si="74">+R10-R17</f>
        <v>-2643.9051942736696</v>
      </c>
      <c r="S30" s="71">
        <f t="shared" si="69"/>
        <v>7786.1093963610474</v>
      </c>
      <c r="T30" s="72">
        <f t="shared" si="69"/>
        <v>6919.7541933020111</v>
      </c>
      <c r="U30" s="40">
        <f t="shared" si="69"/>
        <v>866.35520305898172</v>
      </c>
      <c r="V30" s="16">
        <f>U30/ABS(T30)</f>
        <v>0.1252002858566236</v>
      </c>
      <c r="W30" s="51"/>
    </row>
    <row r="31" spans="1:23" x14ac:dyDescent="0.25">
      <c r="B31" s="2"/>
      <c r="C31" s="2"/>
      <c r="D31" s="2"/>
      <c r="E31" s="2"/>
      <c r="F31" s="2"/>
      <c r="G31" s="29"/>
      <c r="H31" s="40"/>
      <c r="I31" s="40"/>
      <c r="J31" s="40"/>
      <c r="K31" s="40"/>
      <c r="L31" s="40"/>
      <c r="M31" s="40"/>
      <c r="N31" s="40"/>
      <c r="O31" s="71"/>
      <c r="P31" s="71"/>
      <c r="Q31" s="71"/>
      <c r="R31" s="71"/>
      <c r="S31" s="71"/>
      <c r="T31" s="72"/>
      <c r="U31" s="40"/>
      <c r="V31" s="17"/>
    </row>
    <row r="32" spans="1:23" s="10" customFormat="1" x14ac:dyDescent="0.25">
      <c r="A32" s="5"/>
      <c r="B32" s="5" t="s">
        <v>4</v>
      </c>
      <c r="C32" s="6"/>
      <c r="D32" s="6"/>
      <c r="E32" s="6"/>
      <c r="F32" s="6"/>
      <c r="G32" s="29">
        <f t="shared" ref="G32:U32" si="75">G33+G34</f>
        <v>4433.1958387072</v>
      </c>
      <c r="H32" s="40">
        <f t="shared" si="75"/>
        <v>6541.7306303699997</v>
      </c>
      <c r="I32" s="40">
        <f t="shared" ref="I32:J32" si="76">I33+I34</f>
        <v>6300.2013101673001</v>
      </c>
      <c r="J32" s="40">
        <f t="shared" si="76"/>
        <v>13190.020865550001</v>
      </c>
      <c r="K32" s="40">
        <f t="shared" ref="K32:L32" si="77">K33+K34</f>
        <v>16935.389616850098</v>
      </c>
      <c r="L32" s="40">
        <f t="shared" si="77"/>
        <v>1379.4213772000001</v>
      </c>
      <c r="M32" s="40">
        <f t="shared" ref="M32:N32" si="78">M33+M34</f>
        <v>8942.0416576260995</v>
      </c>
      <c r="N32" s="40">
        <f t="shared" si="78"/>
        <v>3876.1613915831999</v>
      </c>
      <c r="O32" s="71">
        <f t="shared" ref="O32:P32" si="79">O33+O34</f>
        <v>3264.7101096371998</v>
      </c>
      <c r="P32" s="71">
        <f t="shared" si="79"/>
        <v>22067.7128375295</v>
      </c>
      <c r="Q32" s="71">
        <f t="shared" ref="Q32:R32" si="80">Q33+Q34</f>
        <v>2275.9571249193</v>
      </c>
      <c r="R32" s="71">
        <f t="shared" si="80"/>
        <v>29086.999173951503</v>
      </c>
      <c r="S32" s="71">
        <f t="shared" si="75"/>
        <v>118293.54193409139</v>
      </c>
      <c r="T32" s="72">
        <f t="shared" si="75"/>
        <v>123688.67042811001</v>
      </c>
      <c r="U32" s="40">
        <f t="shared" si="75"/>
        <v>-5395.1284940186124</v>
      </c>
      <c r="V32" s="16">
        <f>U32/ABS(T32)</f>
        <v>-4.361861498991821E-2</v>
      </c>
      <c r="W32" s="51"/>
    </row>
    <row r="33" spans="1:23" x14ac:dyDescent="0.25">
      <c r="B33" s="7"/>
      <c r="C33" s="2" t="s">
        <v>19</v>
      </c>
      <c r="D33" s="2"/>
      <c r="E33" s="2"/>
      <c r="F33" s="2"/>
      <c r="G33" s="27">
        <v>3272.9427485800002</v>
      </c>
      <c r="H33" s="41">
        <v>5332.5390374099998</v>
      </c>
      <c r="I33" s="41">
        <v>1364.6948384400002</v>
      </c>
      <c r="J33" s="41">
        <v>13044.52737797</v>
      </c>
      <c r="K33" s="41">
        <v>12567.704590879999</v>
      </c>
      <c r="L33" s="41">
        <v>1379.4213772000001</v>
      </c>
      <c r="M33" s="41">
        <v>7829.8118915199993</v>
      </c>
      <c r="N33" s="41">
        <v>2127.1300845999999</v>
      </c>
      <c r="O33" s="73">
        <v>1367.8295718899999</v>
      </c>
      <c r="P33" s="73">
        <v>17921.793982319999</v>
      </c>
      <c r="Q33" s="73">
        <v>2128.6314305400001</v>
      </c>
      <c r="R33" s="73">
        <v>28179.363994520001</v>
      </c>
      <c r="S33" s="73">
        <f t="shared" ref="S33:S34" si="81">SUM(G33:R33)</f>
        <v>96516.390925870001</v>
      </c>
      <c r="T33" s="74">
        <v>99184.970428110013</v>
      </c>
      <c r="U33" s="41">
        <f t="shared" si="52"/>
        <v>-2668.5795022400125</v>
      </c>
      <c r="V33" s="17">
        <f t="shared" ref="V33:V34" si="82">U33/ABS(T33)</f>
        <v>-2.6905079375652164E-2</v>
      </c>
      <c r="W33" s="52"/>
    </row>
    <row r="34" spans="1:23" x14ac:dyDescent="0.25">
      <c r="B34" s="2"/>
      <c r="C34" s="2" t="s">
        <v>20</v>
      </c>
      <c r="D34" s="2"/>
      <c r="E34" s="2"/>
      <c r="F34" s="2"/>
      <c r="G34" s="27">
        <v>1160.2530901272</v>
      </c>
      <c r="H34" s="41">
        <v>1209.19159296</v>
      </c>
      <c r="I34" s="41">
        <v>4935.5064717272999</v>
      </c>
      <c r="J34" s="41">
        <v>145.49348757999999</v>
      </c>
      <c r="K34" s="41">
        <v>4367.6850259700996</v>
      </c>
      <c r="L34" s="41">
        <v>0</v>
      </c>
      <c r="M34" s="41">
        <v>1112.2297661061</v>
      </c>
      <c r="N34" s="41">
        <v>1749.0313069832</v>
      </c>
      <c r="O34" s="73">
        <v>1896.8805377471997</v>
      </c>
      <c r="P34" s="73">
        <v>4145.9188552095002</v>
      </c>
      <c r="Q34" s="73">
        <v>147.32569437929999</v>
      </c>
      <c r="R34" s="73">
        <v>907.63517943150009</v>
      </c>
      <c r="S34" s="73">
        <f t="shared" si="81"/>
        <v>21777.151008221397</v>
      </c>
      <c r="T34" s="74">
        <v>24503.699999999997</v>
      </c>
      <c r="U34" s="41">
        <f t="shared" si="52"/>
        <v>-2726.5489917785999</v>
      </c>
      <c r="V34" s="17">
        <f t="shared" si="82"/>
        <v>-0.11127090977193649</v>
      </c>
    </row>
    <row r="35" spans="1:23" x14ac:dyDescent="0.25">
      <c r="B35" s="2"/>
      <c r="C35" s="2"/>
      <c r="D35" s="2"/>
      <c r="E35" s="2"/>
      <c r="F35" s="2"/>
      <c r="G35" s="27"/>
      <c r="H35" s="41"/>
      <c r="I35" s="41"/>
      <c r="J35" s="41"/>
      <c r="K35" s="41"/>
      <c r="L35" s="41"/>
      <c r="M35" s="41"/>
      <c r="N35" s="41"/>
      <c r="O35" s="73"/>
      <c r="P35" s="73"/>
      <c r="Q35" s="73"/>
      <c r="R35" s="73"/>
      <c r="S35" s="73"/>
      <c r="T35" s="74"/>
      <c r="U35" s="41"/>
      <c r="V35" s="17"/>
    </row>
    <row r="36" spans="1:23" s="10" customFormat="1" x14ac:dyDescent="0.25">
      <c r="A36" s="5"/>
      <c r="B36" s="5" t="s">
        <v>60</v>
      </c>
      <c r="C36" s="6"/>
      <c r="D36" s="6"/>
      <c r="E36" s="6"/>
      <c r="F36" s="6"/>
      <c r="G36" s="32">
        <f>27.52262257+77.77840385</f>
        <v>105.30102642</v>
      </c>
      <c r="H36" s="44">
        <v>144.18210044</v>
      </c>
      <c r="I36" s="44">
        <v>1594.61421937</v>
      </c>
      <c r="J36" s="44">
        <v>387.65847086999997</v>
      </c>
      <c r="K36" s="44">
        <v>180.34126856999998</v>
      </c>
      <c r="L36" s="44">
        <v>507.66438018000002</v>
      </c>
      <c r="M36" s="44">
        <v>188.52114968000001</v>
      </c>
      <c r="N36" s="44">
        <v>238.82313524</v>
      </c>
      <c r="O36" s="77">
        <v>677.00119312177401</v>
      </c>
      <c r="P36" s="77">
        <v>181.04493037</v>
      </c>
      <c r="Q36" s="77">
        <v>241.34053195000001</v>
      </c>
      <c r="R36" s="77">
        <v>430.07676955400899</v>
      </c>
      <c r="S36" s="71">
        <f t="shared" ref="S36:S37" si="83">SUM(G36:R36)</f>
        <v>4876.5691757657823</v>
      </c>
      <c r="T36" s="78">
        <v>4134.3</v>
      </c>
      <c r="U36" s="40">
        <f>S36-T36</f>
        <v>742.26917576578217</v>
      </c>
      <c r="V36" s="16">
        <f>U36/ABS(T36)</f>
        <v>0.17953926318017127</v>
      </c>
      <c r="W36" s="51"/>
    </row>
    <row r="37" spans="1:23" s="10" customFormat="1" x14ac:dyDescent="0.25">
      <c r="A37" s="5"/>
      <c r="B37" s="5" t="s">
        <v>64</v>
      </c>
      <c r="C37" s="6"/>
      <c r="D37" s="6"/>
      <c r="E37" s="6"/>
      <c r="F37" s="6"/>
      <c r="G37" s="32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77">
        <v>0</v>
      </c>
      <c r="P37" s="77">
        <v>0</v>
      </c>
      <c r="Q37" s="77">
        <v>0</v>
      </c>
      <c r="R37" s="77">
        <v>0</v>
      </c>
      <c r="S37" s="71">
        <f t="shared" si="83"/>
        <v>0</v>
      </c>
      <c r="T37" s="78">
        <v>0</v>
      </c>
      <c r="U37" s="40">
        <f t="shared" si="52"/>
        <v>0</v>
      </c>
      <c r="V37" s="16">
        <v>0</v>
      </c>
      <c r="W37" s="51"/>
    </row>
    <row r="38" spans="1:23" x14ac:dyDescent="0.25">
      <c r="B38" s="7"/>
      <c r="C38" s="2"/>
      <c r="D38" s="2"/>
      <c r="E38" s="2"/>
      <c r="F38" s="2"/>
      <c r="G38" s="29"/>
      <c r="H38" s="40"/>
      <c r="I38" s="40"/>
      <c r="J38" s="40"/>
      <c r="K38" s="40"/>
      <c r="L38" s="40"/>
      <c r="M38" s="40"/>
      <c r="N38" s="40"/>
      <c r="O38" s="71"/>
      <c r="P38" s="71"/>
      <c r="Q38" s="71"/>
      <c r="R38" s="71"/>
      <c r="S38" s="71"/>
      <c r="T38" s="72"/>
      <c r="U38" s="40"/>
      <c r="V38" s="17"/>
    </row>
    <row r="39" spans="1:23" s="10" customFormat="1" x14ac:dyDescent="0.25">
      <c r="A39" s="5"/>
      <c r="B39" s="5" t="s">
        <v>5</v>
      </c>
      <c r="C39" s="6"/>
      <c r="D39" s="6"/>
      <c r="E39" s="6"/>
      <c r="F39" s="6"/>
      <c r="G39" s="29">
        <f t="shared" ref="G39:U39" si="84">G40+G41</f>
        <v>7943.0846298199995</v>
      </c>
      <c r="H39" s="40">
        <f t="shared" si="84"/>
        <v>3717.2648047699995</v>
      </c>
      <c r="I39" s="40">
        <f t="shared" si="84"/>
        <v>6970.1228851999995</v>
      </c>
      <c r="J39" s="40">
        <f t="shared" si="84"/>
        <v>10137.608619639999</v>
      </c>
      <c r="K39" s="40">
        <f t="shared" ref="K39:L39" si="85">K40+K41</f>
        <v>5601.5606168400009</v>
      </c>
      <c r="L39" s="40">
        <f t="shared" si="85"/>
        <v>2827.72831344</v>
      </c>
      <c r="M39" s="40">
        <f t="shared" ref="M39:N39" si="86">M40+M41</f>
        <v>5306.8703428599993</v>
      </c>
      <c r="N39" s="40">
        <f t="shared" si="86"/>
        <v>3948.8341467100004</v>
      </c>
      <c r="O39" s="71">
        <f t="shared" ref="O39:P39" si="87">O40+O41</f>
        <v>6142.0633125600007</v>
      </c>
      <c r="P39" s="71">
        <f t="shared" si="87"/>
        <v>53003.028161990005</v>
      </c>
      <c r="Q39" s="71">
        <f t="shared" ref="Q39:R39" si="88">Q40+Q41</f>
        <v>5688.0768102900001</v>
      </c>
      <c r="R39" s="71">
        <f t="shared" si="88"/>
        <v>50344.412242779996</v>
      </c>
      <c r="S39" s="71">
        <f t="shared" si="84"/>
        <v>161630.65488689998</v>
      </c>
      <c r="T39" s="72">
        <f t="shared" si="84"/>
        <v>162006.05632762238</v>
      </c>
      <c r="U39" s="40">
        <f t="shared" si="84"/>
        <v>-375.40144072240219</v>
      </c>
      <c r="V39" s="16">
        <f>U39/ABS(T39)</f>
        <v>-2.3172062158172257E-3</v>
      </c>
      <c r="W39" s="51"/>
    </row>
    <row r="40" spans="1:23" x14ac:dyDescent="0.25">
      <c r="B40" s="7"/>
      <c r="C40" s="2" t="s">
        <v>19</v>
      </c>
      <c r="D40" s="2"/>
      <c r="E40" s="2"/>
      <c r="F40" s="2"/>
      <c r="G40" s="27">
        <v>5394.0567647899998</v>
      </c>
      <c r="H40" s="41">
        <v>2172.6186454499998</v>
      </c>
      <c r="I40" s="41">
        <v>1374.6722918399998</v>
      </c>
      <c r="J40" s="41">
        <v>2188.5024331200002</v>
      </c>
      <c r="K40" s="41">
        <v>2154.2662244799999</v>
      </c>
      <c r="L40" s="41">
        <v>1365.1482077799999</v>
      </c>
      <c r="M40" s="41">
        <v>1948.9337060099999</v>
      </c>
      <c r="N40" s="41">
        <v>2133.3806709700002</v>
      </c>
      <c r="O40" s="73">
        <v>1360.3144217700001</v>
      </c>
      <c r="P40" s="73">
        <v>44286.276111840001</v>
      </c>
      <c r="Q40" s="73">
        <v>2112.3594579800001</v>
      </c>
      <c r="R40" s="73">
        <v>48929.382121789997</v>
      </c>
      <c r="S40" s="73">
        <f t="shared" ref="S40:S41" si="89">SUM(G40:R40)</f>
        <v>115419.91105781999</v>
      </c>
      <c r="T40" s="74">
        <v>114508.42592249441</v>
      </c>
      <c r="U40" s="41">
        <f t="shared" si="52"/>
        <v>911.4851353255799</v>
      </c>
      <c r="V40" s="17">
        <f t="shared" ref="V40:V41" si="90">U40/ABS(T40)</f>
        <v>7.9599831015275957E-3</v>
      </c>
    </row>
    <row r="41" spans="1:23" x14ac:dyDescent="0.25">
      <c r="B41" s="7"/>
      <c r="C41" s="2" t="s">
        <v>20</v>
      </c>
      <c r="D41" s="2"/>
      <c r="E41" s="2"/>
      <c r="F41" s="2"/>
      <c r="G41" s="27">
        <v>2549.0278650300002</v>
      </c>
      <c r="H41" s="41">
        <v>1544.6461593199999</v>
      </c>
      <c r="I41" s="41">
        <v>5595.4505933599994</v>
      </c>
      <c r="J41" s="41">
        <v>7949.1061865199999</v>
      </c>
      <c r="K41" s="41">
        <v>3447.2943923600005</v>
      </c>
      <c r="L41" s="41">
        <v>1462.5801056600001</v>
      </c>
      <c r="M41" s="41">
        <v>3357.9366368499996</v>
      </c>
      <c r="N41" s="41">
        <v>1815.4534757400002</v>
      </c>
      <c r="O41" s="73">
        <v>4781.7488907900006</v>
      </c>
      <c r="P41" s="73">
        <v>8716.7520501500003</v>
      </c>
      <c r="Q41" s="73">
        <v>3575.71735231</v>
      </c>
      <c r="R41" s="73">
        <v>1415.0301209900001</v>
      </c>
      <c r="S41" s="73">
        <f t="shared" si="89"/>
        <v>46210.743829079991</v>
      </c>
      <c r="T41" s="74">
        <v>47497.630405127973</v>
      </c>
      <c r="U41" s="41">
        <f t="shared" si="52"/>
        <v>-1286.8865760479821</v>
      </c>
      <c r="V41" s="17">
        <f t="shared" si="90"/>
        <v>-2.7093700571408849E-2</v>
      </c>
    </row>
    <row r="42" spans="1:23" x14ac:dyDescent="0.25">
      <c r="B42" s="7"/>
      <c r="C42" s="2"/>
      <c r="D42" s="2"/>
      <c r="E42" s="2"/>
      <c r="F42" s="2"/>
      <c r="G42" s="28"/>
      <c r="H42" s="42"/>
      <c r="I42" s="42"/>
      <c r="J42" s="42"/>
      <c r="K42" s="42"/>
      <c r="L42" s="42"/>
      <c r="M42" s="42"/>
      <c r="N42" s="42"/>
      <c r="O42" s="75"/>
      <c r="P42" s="75"/>
      <c r="Q42" s="75"/>
      <c r="R42" s="75"/>
      <c r="S42" s="75"/>
      <c r="T42" s="76"/>
      <c r="U42" s="42"/>
      <c r="V42" s="17"/>
    </row>
    <row r="43" spans="1:23" x14ac:dyDescent="0.25">
      <c r="B43" s="5" t="s">
        <v>6</v>
      </c>
      <c r="C43" s="6"/>
      <c r="D43" s="6"/>
      <c r="E43" s="6"/>
      <c r="F43" s="6"/>
      <c r="G43" s="29">
        <f t="shared" ref="G43:U43" si="91">+G30+G32-G39+G36-G37</f>
        <v>-16984.222112454707</v>
      </c>
      <c r="H43" s="40">
        <f t="shared" si="91"/>
        <v>6703.1357162136974</v>
      </c>
      <c r="I43" s="40">
        <f t="shared" si="91"/>
        <v>12506.739945538502</v>
      </c>
      <c r="J43" s="40">
        <f t="shared" ref="J43:K43" si="92">+J30+J32-J39+J36-J37</f>
        <v>1402.090608420908</v>
      </c>
      <c r="K43" s="40">
        <f t="shared" si="92"/>
        <v>9751.4578137971894</v>
      </c>
      <c r="L43" s="40">
        <f t="shared" ref="L43:M43" si="93">+L30+L32-L39+L36-L37</f>
        <v>16062.971815707668</v>
      </c>
      <c r="M43" s="40">
        <f t="shared" si="93"/>
        <v>2405.4964241919197</v>
      </c>
      <c r="N43" s="40">
        <f t="shared" ref="N43:O43" si="94">+N30+N32-N39+N36-N37</f>
        <v>6151.7939929856893</v>
      </c>
      <c r="O43" s="71">
        <f t="shared" si="94"/>
        <v>-6749.5721202689383</v>
      </c>
      <c r="P43" s="71">
        <f t="shared" ref="P43:Q43" si="95">+P30+P32-P39+P36-P37</f>
        <v>-36941.178960313977</v>
      </c>
      <c r="Q43" s="71">
        <f t="shared" si="95"/>
        <v>-1511.9060109514987</v>
      </c>
      <c r="R43" s="71">
        <f t="shared" ref="R43" si="96">+R30+R32-R39+R36-R37</f>
        <v>-23471.241493548154</v>
      </c>
      <c r="S43" s="71">
        <f t="shared" si="91"/>
        <v>-30674.434380681756</v>
      </c>
      <c r="T43" s="72">
        <f t="shared" si="91"/>
        <v>-27263.331706210363</v>
      </c>
      <c r="U43" s="40">
        <f t="shared" si="91"/>
        <v>-3411.1026744714463</v>
      </c>
      <c r="V43" s="16">
        <f>U43/ABS(T43)</f>
        <v>-0.12511686800532984</v>
      </c>
    </row>
    <row r="44" spans="1:23" x14ac:dyDescent="0.25">
      <c r="B44" s="6"/>
      <c r="C44" s="6"/>
      <c r="D44" s="6"/>
      <c r="E44" s="6"/>
      <c r="F44" s="6"/>
      <c r="G44" s="29"/>
      <c r="H44" s="40"/>
      <c r="I44" s="40"/>
      <c r="J44" s="40"/>
      <c r="K44" s="40"/>
      <c r="L44" s="40"/>
      <c r="M44" s="40"/>
      <c r="N44" s="40"/>
      <c r="O44" s="71"/>
      <c r="P44" s="71"/>
      <c r="Q44" s="71"/>
      <c r="R44" s="71"/>
      <c r="S44" s="71"/>
      <c r="T44" s="72"/>
      <c r="U44" s="40"/>
      <c r="V44" s="17"/>
      <c r="W44" s="55"/>
    </row>
    <row r="45" spans="1:23" ht="16.5" thickBot="1" x14ac:dyDescent="0.3">
      <c r="B45" s="5" t="s">
        <v>7</v>
      </c>
      <c r="C45" s="6"/>
      <c r="D45" s="6"/>
      <c r="E45" s="6"/>
      <c r="F45" s="6"/>
      <c r="G45" s="29">
        <f t="shared" ref="G45:U45" si="97">+G30+G23</f>
        <v>-665.08297055190633</v>
      </c>
      <c r="H45" s="40">
        <f t="shared" si="97"/>
        <v>11184.0891794237</v>
      </c>
      <c r="I45" s="40">
        <f t="shared" si="97"/>
        <v>19948.963550041204</v>
      </c>
      <c r="J45" s="40">
        <f t="shared" ref="J45:K45" si="98">+J30+J23</f>
        <v>14241.719768620906</v>
      </c>
      <c r="K45" s="40">
        <f t="shared" si="98"/>
        <v>11927.182212057091</v>
      </c>
      <c r="L45" s="40">
        <f t="shared" ref="L45:M45" si="99">+L30+L23</f>
        <v>29987.952948387665</v>
      </c>
      <c r="M45" s="40">
        <f t="shared" si="99"/>
        <v>12229.609663135818</v>
      </c>
      <c r="N45" s="40">
        <f t="shared" ref="N45:O45" si="100">+N30+N23</f>
        <v>15183.064209712489</v>
      </c>
      <c r="O45" s="71">
        <f t="shared" si="100"/>
        <v>5229.6271303720878</v>
      </c>
      <c r="P45" s="71">
        <f t="shared" ref="P45:Q45" si="101">+P30+P23</f>
        <v>11476.468178026527</v>
      </c>
      <c r="Q45" s="71">
        <f t="shared" si="101"/>
        <v>16912.188993129203</v>
      </c>
      <c r="R45" s="71">
        <f t="shared" ref="R45" si="102">+R30+R23</f>
        <v>11505.28983093633</v>
      </c>
      <c r="S45" s="71">
        <f t="shared" si="97"/>
        <v>159161.072693291</v>
      </c>
      <c r="T45" s="72">
        <f t="shared" si="97"/>
        <v>158114.50119330199</v>
      </c>
      <c r="U45" s="40">
        <f t="shared" si="97"/>
        <v>1046.5714999889642</v>
      </c>
      <c r="V45" s="16">
        <f>U45/ABS(T45)</f>
        <v>6.6190734694819937E-3</v>
      </c>
    </row>
    <row r="46" spans="1:23" x14ac:dyDescent="0.25">
      <c r="B46" s="1"/>
      <c r="C46" s="1"/>
      <c r="D46" s="1"/>
      <c r="E46" s="1"/>
      <c r="F46" s="1"/>
      <c r="G46" s="30"/>
      <c r="H46" s="45"/>
      <c r="I46" s="45"/>
      <c r="J46" s="45"/>
      <c r="K46" s="45"/>
      <c r="L46" s="45"/>
      <c r="M46" s="45"/>
      <c r="N46" s="45"/>
      <c r="O46" s="79"/>
      <c r="P46" s="79"/>
      <c r="Q46" s="79"/>
      <c r="R46" s="79"/>
      <c r="S46" s="79"/>
      <c r="T46" s="80"/>
      <c r="U46" s="45"/>
      <c r="V46" s="22"/>
    </row>
    <row r="47" spans="1:23" x14ac:dyDescent="0.25">
      <c r="B47" s="53"/>
      <c r="C47" s="53"/>
      <c r="D47" s="53"/>
      <c r="E47" s="53"/>
      <c r="F47" s="53"/>
      <c r="G47" s="57"/>
      <c r="H47" s="58"/>
      <c r="I47" s="58"/>
      <c r="J47" s="58"/>
      <c r="K47" s="58"/>
      <c r="L47" s="58"/>
      <c r="M47" s="58"/>
      <c r="N47" s="58"/>
      <c r="O47" s="81"/>
      <c r="P47" s="81"/>
      <c r="Q47" s="81"/>
      <c r="R47" s="81"/>
      <c r="S47" s="81"/>
      <c r="T47" s="82"/>
      <c r="U47" s="57"/>
      <c r="V47" s="59"/>
    </row>
    <row r="48" spans="1:23" x14ac:dyDescent="0.25">
      <c r="B48" s="5" t="s">
        <v>8</v>
      </c>
      <c r="C48" s="7"/>
      <c r="D48" s="7"/>
      <c r="E48" s="7"/>
      <c r="F48" s="2"/>
      <c r="G48" s="23"/>
      <c r="H48" s="36"/>
      <c r="I48" s="36"/>
      <c r="J48" s="36"/>
      <c r="K48" s="36"/>
      <c r="L48" s="36"/>
      <c r="M48" s="36"/>
      <c r="N48" s="36"/>
      <c r="U48" s="36"/>
      <c r="V48" s="21"/>
    </row>
    <row r="49" spans="1:22" x14ac:dyDescent="0.25">
      <c r="B49" s="5" t="str">
        <f>B4</f>
        <v>FY 2022/23</v>
      </c>
      <c r="C49" s="7"/>
      <c r="D49" s="2"/>
      <c r="E49" s="2"/>
      <c r="F49" s="2"/>
      <c r="G49" s="23"/>
      <c r="H49" s="36"/>
      <c r="I49" s="36"/>
      <c r="J49" s="36"/>
      <c r="K49" s="36"/>
      <c r="L49" s="36"/>
      <c r="M49" s="36"/>
      <c r="N49" s="36"/>
      <c r="U49" s="36"/>
    </row>
    <row r="50" spans="1:22" x14ac:dyDescent="0.25">
      <c r="B50" s="2" t="s">
        <v>14</v>
      </c>
      <c r="D50" s="2"/>
      <c r="E50" s="2"/>
      <c r="F50" s="2"/>
      <c r="G50" s="23"/>
      <c r="H50" s="36"/>
      <c r="I50" s="36"/>
      <c r="J50" s="36"/>
      <c r="K50" s="36"/>
      <c r="L50" s="36"/>
      <c r="M50" s="36"/>
      <c r="N50" s="36"/>
      <c r="T50" s="66" t="s">
        <v>29</v>
      </c>
      <c r="U50" s="36"/>
    </row>
    <row r="51" spans="1:22" x14ac:dyDescent="0.25">
      <c r="A51" s="4"/>
      <c r="B51" s="2"/>
      <c r="C51" s="2"/>
      <c r="D51" s="2"/>
      <c r="E51" s="2"/>
      <c r="F51" s="2"/>
      <c r="G51" s="23"/>
      <c r="H51" s="36"/>
      <c r="I51" s="36"/>
      <c r="J51" s="36"/>
      <c r="K51" s="36"/>
      <c r="L51" s="36"/>
      <c r="M51" s="36"/>
      <c r="N51" s="36"/>
      <c r="U51" s="36"/>
    </row>
    <row r="52" spans="1:22" ht="64.5" customHeight="1" x14ac:dyDescent="0.25">
      <c r="A52" s="4"/>
      <c r="B52" s="8"/>
      <c r="C52" s="8"/>
      <c r="D52" s="8"/>
      <c r="E52" s="8"/>
      <c r="F52" s="8"/>
      <c r="G52" s="25" t="s">
        <v>63</v>
      </c>
      <c r="H52" s="38" t="s">
        <v>63</v>
      </c>
      <c r="I52" s="38" t="str">
        <f t="shared" ref="I52:N52" si="103">I7</f>
        <v>Prov.</v>
      </c>
      <c r="J52" s="38" t="str">
        <f t="shared" si="103"/>
        <v>Prov.</v>
      </c>
      <c r="K52" s="38" t="str">
        <f t="shared" si="103"/>
        <v>Prov.</v>
      </c>
      <c r="L52" s="38" t="str">
        <f t="shared" si="103"/>
        <v>Prov.</v>
      </c>
      <c r="M52" s="38" t="str">
        <f t="shared" si="103"/>
        <v>Prov.</v>
      </c>
      <c r="N52" s="38" t="str">
        <f t="shared" si="103"/>
        <v>Prov.</v>
      </c>
      <c r="O52" s="67" t="str">
        <f t="shared" ref="O52:P52" si="104">O7</f>
        <v>Prov.</v>
      </c>
      <c r="P52" s="67" t="str">
        <f t="shared" si="104"/>
        <v>Prov.</v>
      </c>
      <c r="Q52" s="67" t="str">
        <f t="shared" ref="Q52:R52" si="105">Q7</f>
        <v>Prov.</v>
      </c>
      <c r="R52" s="67" t="str">
        <f t="shared" si="105"/>
        <v>Prov.</v>
      </c>
      <c r="S52" s="67" t="s">
        <v>63</v>
      </c>
      <c r="T52" s="91" t="str">
        <f>T7</f>
        <v>Fourth Supplementary Estimates</v>
      </c>
      <c r="U52" s="38"/>
      <c r="V52" s="14"/>
    </row>
    <row r="53" spans="1:22" ht="18" x14ac:dyDescent="0.25">
      <c r="A53" s="4"/>
      <c r="B53" s="9" t="s">
        <v>0</v>
      </c>
      <c r="C53" s="9"/>
      <c r="D53" s="9"/>
      <c r="E53" s="9"/>
      <c r="F53" s="9"/>
      <c r="G53" s="26" t="str">
        <f>G8</f>
        <v>April</v>
      </c>
      <c r="H53" s="26" t="str">
        <f t="shared" ref="H53:I53" si="106">H8</f>
        <v>May</v>
      </c>
      <c r="I53" s="26" t="str">
        <f t="shared" si="106"/>
        <v>June</v>
      </c>
      <c r="J53" s="26" t="str">
        <f t="shared" ref="J53:K53" si="107">J8</f>
        <v>July</v>
      </c>
      <c r="K53" s="26" t="str">
        <f t="shared" si="107"/>
        <v>August</v>
      </c>
      <c r="L53" s="26" t="str">
        <f t="shared" ref="L53:M53" si="108">L8</f>
        <v>September</v>
      </c>
      <c r="M53" s="26" t="str">
        <f t="shared" si="108"/>
        <v>October</v>
      </c>
      <c r="N53" s="26" t="str">
        <f t="shared" ref="N53:O53" si="109">N8</f>
        <v>November</v>
      </c>
      <c r="O53" s="83" t="str">
        <f t="shared" si="109"/>
        <v>December</v>
      </c>
      <c r="P53" s="83" t="str">
        <f t="shared" ref="P53:Q53" si="110">P8</f>
        <v>January</v>
      </c>
      <c r="Q53" s="83" t="str">
        <f t="shared" si="110"/>
        <v>February</v>
      </c>
      <c r="R53" s="83" t="str">
        <f t="shared" ref="R53" si="111">R8</f>
        <v>March</v>
      </c>
      <c r="S53" s="84" t="str">
        <f>+S8</f>
        <v>April-March</v>
      </c>
      <c r="T53" s="83" t="str">
        <f>+T8</f>
        <v>April-March</v>
      </c>
      <c r="U53" s="46" t="str">
        <f>U8</f>
        <v>Diff</v>
      </c>
      <c r="V53" s="15" t="str">
        <f>V8</f>
        <v>Diff %</v>
      </c>
    </row>
    <row r="54" spans="1:22" x14ac:dyDescent="0.25">
      <c r="A54" s="4"/>
      <c r="B54" s="3"/>
      <c r="C54" s="3"/>
      <c r="D54" s="3"/>
      <c r="E54" s="3"/>
      <c r="F54" s="3"/>
    </row>
    <row r="55" spans="1:22" x14ac:dyDescent="0.25">
      <c r="A55" s="4"/>
      <c r="B55" s="7" t="s">
        <v>1</v>
      </c>
      <c r="C55" s="2"/>
      <c r="D55" s="2"/>
      <c r="E55" s="2"/>
      <c r="F55" s="2"/>
      <c r="G55" s="29">
        <f t="shared" ref="G55:S55" si="112">G57+G90+G92+G94+G96</f>
        <v>50874.906333758096</v>
      </c>
      <c r="H55" s="40">
        <f t="shared" si="112"/>
        <v>56887.182907063696</v>
      </c>
      <c r="I55" s="40">
        <f t="shared" ref="I55:J55" si="113">I57+I90+I92+I94+I96</f>
        <v>69420.212514941202</v>
      </c>
      <c r="J55" s="40">
        <f t="shared" si="113"/>
        <v>58922.031492910894</v>
      </c>
      <c r="K55" s="40">
        <f t="shared" ref="K55:L55" si="114">K57+K90+K92+K94+K96</f>
        <v>61701.672101997094</v>
      </c>
      <c r="L55" s="40">
        <f t="shared" si="114"/>
        <v>74188.467736797698</v>
      </c>
      <c r="M55" s="40">
        <f t="shared" ref="M55:N55" si="115">M57+M90+M92+M94+M96</f>
        <v>58675.805775345776</v>
      </c>
      <c r="N55" s="40">
        <f t="shared" si="115"/>
        <v>60641.608846682429</v>
      </c>
      <c r="O55" s="71">
        <f t="shared" ref="O55:P55" si="116">O57+O90+O92+O94+O96</f>
        <v>76296.001606112084</v>
      </c>
      <c r="P55" s="71">
        <f t="shared" si="116"/>
        <v>67725.587070626527</v>
      </c>
      <c r="Q55" s="71">
        <f t="shared" ref="Q55:R55" si="117">Q57+Q90+Q92+Q94+Q96</f>
        <v>64196.922331109199</v>
      </c>
      <c r="R55" s="71">
        <f t="shared" si="117"/>
        <v>128244.70547644638</v>
      </c>
      <c r="S55" s="71">
        <f t="shared" si="112"/>
        <v>827775.10419379117</v>
      </c>
      <c r="T55" s="72">
        <f t="shared" ref="T55:U55" si="118">T57+T90+T92+T94+T96</f>
        <v>846852.54384435597</v>
      </c>
      <c r="U55" s="40">
        <f t="shared" si="118"/>
        <v>-19077.439650564873</v>
      </c>
      <c r="V55" s="16">
        <f>U55/ABS(T55)</f>
        <v>-2.2527463357388387E-2</v>
      </c>
    </row>
    <row r="56" spans="1:22" x14ac:dyDescent="0.25">
      <c r="A56" s="4"/>
      <c r="B56" s="2"/>
      <c r="C56" s="2"/>
      <c r="D56" s="2" t="s">
        <v>29</v>
      </c>
      <c r="E56" s="2"/>
      <c r="F56" s="2"/>
      <c r="G56" s="29"/>
      <c r="H56" s="40"/>
      <c r="I56" s="40"/>
      <c r="J56" s="40"/>
      <c r="K56" s="40"/>
      <c r="L56" s="40"/>
      <c r="M56" s="40"/>
      <c r="N56" s="40"/>
      <c r="O56" s="71"/>
      <c r="P56" s="71"/>
      <c r="Q56" s="71"/>
      <c r="R56" s="71"/>
      <c r="S56" s="71"/>
      <c r="T56" s="72"/>
      <c r="U56" s="40"/>
      <c r="V56" s="17"/>
    </row>
    <row r="57" spans="1:22" x14ac:dyDescent="0.25">
      <c r="A57" s="4"/>
      <c r="B57" s="7" t="s">
        <v>9</v>
      </c>
      <c r="C57" s="2"/>
      <c r="D57" s="2"/>
      <c r="E57" s="2"/>
      <c r="F57" s="2"/>
      <c r="G57" s="29">
        <f t="shared" ref="G57:S57" si="119">G59+G67+G82</f>
        <v>48445.2776935</v>
      </c>
      <c r="H57" s="40">
        <f t="shared" si="119"/>
        <v>53424.28307587</v>
      </c>
      <c r="I57" s="40">
        <f t="shared" ref="I57:J57" si="120">I59+I67+I82</f>
        <v>62492.00292235001</v>
      </c>
      <c r="J57" s="40">
        <f t="shared" si="120"/>
        <v>54523.899824809996</v>
      </c>
      <c r="K57" s="40">
        <f t="shared" ref="K57:L57" si="121">K59+K67+K82</f>
        <v>58132.098252299998</v>
      </c>
      <c r="L57" s="40">
        <f t="shared" si="121"/>
        <v>63397.350737059998</v>
      </c>
      <c r="M57" s="40">
        <f t="shared" ref="M57:N57" si="122">M59+M67+M82</f>
        <v>54348.953140750004</v>
      </c>
      <c r="N57" s="40">
        <f t="shared" si="122"/>
        <v>57229.319388759999</v>
      </c>
      <c r="O57" s="71">
        <f t="shared" ref="O57:P57" si="123">O59+O67+O82</f>
        <v>67342.49019579</v>
      </c>
      <c r="P57" s="71">
        <f t="shared" si="123"/>
        <v>63748.725073941998</v>
      </c>
      <c r="Q57" s="71">
        <f t="shared" ref="Q57:R57" si="124">Q59+Q67+Q82</f>
        <v>59711.563233499997</v>
      </c>
      <c r="R57" s="71">
        <f t="shared" si="124"/>
        <v>110045.12087029999</v>
      </c>
      <c r="S57" s="71">
        <f t="shared" si="119"/>
        <v>752841.08440893202</v>
      </c>
      <c r="T57" s="72">
        <f t="shared" ref="T57:U57" si="125">T59+T67+T82</f>
        <v>771481.81131862802</v>
      </c>
      <c r="U57" s="40">
        <f t="shared" si="125"/>
        <v>-18640.726909695997</v>
      </c>
      <c r="V57" s="16">
        <f>U57/ABS(T57)</f>
        <v>-2.416223770439253E-2</v>
      </c>
    </row>
    <row r="58" spans="1:22" x14ac:dyDescent="0.25">
      <c r="A58" s="4"/>
      <c r="B58" s="2"/>
      <c r="C58" s="2"/>
      <c r="D58" s="2"/>
      <c r="E58" s="2"/>
      <c r="F58" s="2"/>
      <c r="G58" s="28"/>
      <c r="H58" s="42"/>
      <c r="I58" s="42"/>
      <c r="J58" s="42"/>
      <c r="K58" s="42"/>
      <c r="L58" s="42"/>
      <c r="M58" s="42"/>
      <c r="N58" s="42"/>
      <c r="O58" s="75"/>
      <c r="P58" s="75"/>
      <c r="Q58" s="75"/>
      <c r="R58" s="75"/>
      <c r="S58" s="75"/>
      <c r="T58" s="76"/>
      <c r="U58" s="42"/>
      <c r="V58" s="17"/>
    </row>
    <row r="59" spans="1:22" x14ac:dyDescent="0.25">
      <c r="A59" s="4"/>
      <c r="B59" s="2"/>
      <c r="C59" s="2" t="s">
        <v>21</v>
      </c>
      <c r="D59" s="2"/>
      <c r="E59" s="2"/>
      <c r="F59" s="2"/>
      <c r="G59" s="27">
        <f t="shared" ref="G59" si="126">SUM(G60:G65)</f>
        <v>10730.129468199999</v>
      </c>
      <c r="H59" s="41">
        <f t="shared" ref="H59:I59" si="127">SUM(H60:H65)</f>
        <v>10193.934076000001</v>
      </c>
      <c r="I59" s="41">
        <f t="shared" si="127"/>
        <v>21371.647757000002</v>
      </c>
      <c r="J59" s="41">
        <f t="shared" ref="J59:K59" si="128">SUM(J60:J65)</f>
        <v>11174.511570000001</v>
      </c>
      <c r="K59" s="41">
        <f t="shared" si="128"/>
        <v>10282.082486000001</v>
      </c>
      <c r="L59" s="41">
        <f t="shared" ref="L59:M59" si="129">SUM(L60:L65)</f>
        <v>21625.895439</v>
      </c>
      <c r="M59" s="41">
        <f t="shared" si="129"/>
        <v>10867.866902</v>
      </c>
      <c r="N59" s="41">
        <f t="shared" ref="N59:O59" si="130">SUM(N60:N65)</f>
        <v>10692.232813000001</v>
      </c>
      <c r="O59" s="73">
        <f t="shared" si="130"/>
        <v>24088.690195789997</v>
      </c>
      <c r="P59" s="73">
        <f t="shared" ref="P59:Q59" si="131">SUM(P60:P65)</f>
        <v>17239.98559</v>
      </c>
      <c r="Q59" s="73">
        <f t="shared" si="131"/>
        <v>16391.329557789999</v>
      </c>
      <c r="R59" s="73">
        <f t="shared" ref="R59" si="132">SUM(R60:R65)</f>
        <v>71154.148564319999</v>
      </c>
      <c r="S59" s="73">
        <f t="shared" ref="S59" si="133">SUM(S60:S65)</f>
        <v>235812.45441910002</v>
      </c>
      <c r="T59" s="74">
        <f t="shared" ref="T59" si="134">SUM(T60:T65)</f>
        <v>229908.77987565118</v>
      </c>
      <c r="U59" s="41">
        <f t="shared" ref="U59" si="135">SUM(U60:U65)</f>
        <v>5903.6745434488257</v>
      </c>
      <c r="V59" s="17">
        <f t="shared" ref="V59:V88" si="136">U59/ABS(T59)</f>
        <v>2.5678334453524986E-2</v>
      </c>
    </row>
    <row r="60" spans="1:22" x14ac:dyDescent="0.25">
      <c r="A60" s="4"/>
      <c r="B60" s="2"/>
      <c r="C60" s="2"/>
      <c r="D60" s="2" t="s">
        <v>30</v>
      </c>
      <c r="E60" s="2"/>
      <c r="F60" s="2"/>
      <c r="G60" s="27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73">
        <v>0</v>
      </c>
      <c r="P60" s="73">
        <v>0</v>
      </c>
      <c r="Q60" s="73">
        <v>0</v>
      </c>
      <c r="R60" s="73">
        <v>0</v>
      </c>
      <c r="S60" s="73">
        <f t="shared" ref="S60:S65" si="137">SUM(G60:R60)</f>
        <v>0</v>
      </c>
      <c r="T60" s="74">
        <v>0</v>
      </c>
      <c r="U60" s="41">
        <f t="shared" ref="U60:U65" si="138">S60-T60</f>
        <v>0</v>
      </c>
      <c r="V60" s="17">
        <v>0</v>
      </c>
    </row>
    <row r="61" spans="1:22" x14ac:dyDescent="0.25">
      <c r="A61" s="4"/>
      <c r="B61" s="2"/>
      <c r="C61" s="2"/>
      <c r="D61" s="2" t="s">
        <v>31</v>
      </c>
      <c r="E61" s="2"/>
      <c r="F61" s="2"/>
      <c r="G61" s="27">
        <v>917.46680117000005</v>
      </c>
      <c r="H61" s="41">
        <v>608.41679299999998</v>
      </c>
      <c r="I61" s="41">
        <v>11421.657354000001</v>
      </c>
      <c r="J61" s="41">
        <v>1156.7727580000001</v>
      </c>
      <c r="K61" s="41">
        <v>853.34788000000003</v>
      </c>
      <c r="L61" s="41">
        <v>12120.873052000001</v>
      </c>
      <c r="M61" s="41">
        <v>878.08714299999997</v>
      </c>
      <c r="N61" s="41">
        <v>1355.0699159999999</v>
      </c>
      <c r="O61" s="73">
        <v>9947.8238689999998</v>
      </c>
      <c r="P61" s="73">
        <v>1159.2704650000001</v>
      </c>
      <c r="Q61" s="73">
        <v>4158.4450420000003</v>
      </c>
      <c r="R61" s="73">
        <v>47867.28224</v>
      </c>
      <c r="S61" s="73">
        <f t="shared" si="137"/>
        <v>92444.513313169999</v>
      </c>
      <c r="T61" s="74">
        <v>86294.151150170015</v>
      </c>
      <c r="U61" s="41">
        <f t="shared" si="138"/>
        <v>6150.3621629999834</v>
      </c>
      <c r="V61" s="17">
        <f t="shared" si="136"/>
        <v>7.1272062834212904E-2</v>
      </c>
    </row>
    <row r="62" spans="1:22" x14ac:dyDescent="0.25">
      <c r="A62" s="4"/>
      <c r="B62" s="2"/>
      <c r="C62" s="2"/>
      <c r="D62" s="2" t="s">
        <v>32</v>
      </c>
      <c r="E62" s="2"/>
      <c r="F62" s="2"/>
      <c r="G62" s="27">
        <v>8060.9166247599996</v>
      </c>
      <c r="H62" s="41">
        <v>6978.2424060000003</v>
      </c>
      <c r="I62" s="41">
        <v>6883.7087780000002</v>
      </c>
      <c r="J62" s="41">
        <v>7195.8898049999998</v>
      </c>
      <c r="K62" s="41">
        <v>6933.6392539999997</v>
      </c>
      <c r="L62" s="41">
        <v>6631.4886370000004</v>
      </c>
      <c r="M62" s="41">
        <v>7288.4435320000002</v>
      </c>
      <c r="N62" s="41">
        <v>6870.3320100000001</v>
      </c>
      <c r="O62" s="73">
        <v>10055.844798</v>
      </c>
      <c r="P62" s="73">
        <v>12054.478811999999</v>
      </c>
      <c r="Q62" s="73">
        <v>9289.7997780000005</v>
      </c>
      <c r="R62" s="73">
        <v>19213.368736000008</v>
      </c>
      <c r="S62" s="73">
        <f t="shared" si="137"/>
        <v>107456.15317076001</v>
      </c>
      <c r="T62" s="74">
        <v>105112.50545061499</v>
      </c>
      <c r="U62" s="41">
        <f t="shared" si="138"/>
        <v>2343.647720145018</v>
      </c>
      <c r="V62" s="17">
        <f t="shared" si="136"/>
        <v>2.2296564144274288E-2</v>
      </c>
    </row>
    <row r="63" spans="1:22" x14ac:dyDescent="0.25">
      <c r="A63" s="4"/>
      <c r="B63" s="2"/>
      <c r="C63" s="2"/>
      <c r="D63" s="2" t="s">
        <v>33</v>
      </c>
      <c r="E63" s="2"/>
      <c r="F63" s="2"/>
      <c r="G63" s="27">
        <v>236.084791</v>
      </c>
      <c r="H63" s="41">
        <v>198.2655</v>
      </c>
      <c r="I63" s="41">
        <v>179.15119899999999</v>
      </c>
      <c r="J63" s="41">
        <v>719.09758599999998</v>
      </c>
      <c r="K63" s="41">
        <v>191.734701</v>
      </c>
      <c r="L63" s="41">
        <v>288.41124500000001</v>
      </c>
      <c r="M63" s="41">
        <v>178.60219000000001</v>
      </c>
      <c r="N63" s="41">
        <v>169.87954099999999</v>
      </c>
      <c r="O63" s="73">
        <v>338.660144</v>
      </c>
      <c r="P63" s="73">
        <v>321.106809</v>
      </c>
      <c r="Q63" s="73">
        <v>108.513025</v>
      </c>
      <c r="R63" s="73">
        <v>72.011951000000295</v>
      </c>
      <c r="S63" s="73">
        <f t="shared" si="137"/>
        <v>3001.5186820000004</v>
      </c>
      <c r="T63" s="74">
        <v>3539.3971481572194</v>
      </c>
      <c r="U63" s="41">
        <f t="shared" si="138"/>
        <v>-537.87846615721901</v>
      </c>
      <c r="V63" s="17">
        <f t="shared" si="136"/>
        <v>-0.15196894941198233</v>
      </c>
    </row>
    <row r="64" spans="1:22" x14ac:dyDescent="0.25">
      <c r="A64" s="4"/>
      <c r="B64" s="2"/>
      <c r="C64" s="2"/>
      <c r="D64" s="2" t="s">
        <v>34</v>
      </c>
      <c r="E64" s="2"/>
      <c r="F64" s="2"/>
      <c r="G64" s="27">
        <v>374.09645807999999</v>
      </c>
      <c r="H64" s="41">
        <v>335.74512700000002</v>
      </c>
      <c r="I64" s="41">
        <v>437.91035099999999</v>
      </c>
      <c r="J64" s="41">
        <v>295.97300799999999</v>
      </c>
      <c r="K64" s="41">
        <v>296.80604299999999</v>
      </c>
      <c r="L64" s="41">
        <v>479.09679</v>
      </c>
      <c r="M64" s="41">
        <v>275.85609899999997</v>
      </c>
      <c r="N64" s="41">
        <v>259.67409900000001</v>
      </c>
      <c r="O64" s="73">
        <v>381.39843079000002</v>
      </c>
      <c r="P64" s="73">
        <v>197.59143900000001</v>
      </c>
      <c r="Q64" s="73">
        <v>488.08880378999999</v>
      </c>
      <c r="R64" s="73">
        <v>3442.6097890000001</v>
      </c>
      <c r="S64" s="73">
        <f t="shared" si="137"/>
        <v>7264.8464376599995</v>
      </c>
      <c r="T64" s="74">
        <v>6957.5659145189857</v>
      </c>
      <c r="U64" s="41">
        <f t="shared" si="138"/>
        <v>307.28052314101387</v>
      </c>
      <c r="V64" s="17">
        <f t="shared" si="136"/>
        <v>4.416494603375351E-2</v>
      </c>
    </row>
    <row r="65" spans="1:27" x14ac:dyDescent="0.25">
      <c r="A65" s="4"/>
      <c r="B65" s="2"/>
      <c r="C65" s="2"/>
      <c r="D65" s="2" t="s">
        <v>35</v>
      </c>
      <c r="E65" s="2"/>
      <c r="F65" s="2"/>
      <c r="G65" s="27">
        <v>1141.56479319</v>
      </c>
      <c r="H65" s="41">
        <v>2073.2642500000002</v>
      </c>
      <c r="I65" s="41">
        <v>2449.2200750000002</v>
      </c>
      <c r="J65" s="41">
        <v>1806.778413</v>
      </c>
      <c r="K65" s="41">
        <v>2006.5546079999999</v>
      </c>
      <c r="L65" s="41">
        <v>2106.0257150000002</v>
      </c>
      <c r="M65" s="41">
        <v>2246.8779380000001</v>
      </c>
      <c r="N65" s="41">
        <v>2037.277247</v>
      </c>
      <c r="O65" s="73">
        <v>3364.9629540000001</v>
      </c>
      <c r="P65" s="73">
        <v>3507.5380650000002</v>
      </c>
      <c r="Q65" s="73">
        <v>2346.4829089999998</v>
      </c>
      <c r="R65" s="73">
        <v>558.87584831999993</v>
      </c>
      <c r="S65" s="73">
        <f t="shared" si="137"/>
        <v>25645.422815509999</v>
      </c>
      <c r="T65" s="74">
        <v>28005.16021218997</v>
      </c>
      <c r="U65" s="41">
        <f t="shared" si="138"/>
        <v>-2359.7373966799714</v>
      </c>
      <c r="V65" s="17">
        <f t="shared" si="136"/>
        <v>-8.4260806894182125E-2</v>
      </c>
    </row>
    <row r="66" spans="1:27" x14ac:dyDescent="0.25">
      <c r="A66" s="4"/>
      <c r="B66" s="2"/>
      <c r="C66" s="2"/>
      <c r="D66" s="2"/>
      <c r="E66" s="2"/>
      <c r="F66" s="2"/>
      <c r="G66" s="27"/>
      <c r="H66" s="41"/>
      <c r="I66" s="41"/>
      <c r="J66" s="41"/>
      <c r="K66" s="41"/>
      <c r="L66" s="41"/>
      <c r="M66" s="41"/>
      <c r="N66" s="41"/>
      <c r="O66" s="73"/>
      <c r="P66" s="73"/>
      <c r="Q66" s="73"/>
      <c r="R66" s="73"/>
      <c r="S66" s="73"/>
      <c r="T66" s="74"/>
      <c r="U66" s="41"/>
      <c r="V66" s="17"/>
    </row>
    <row r="67" spans="1:27" x14ac:dyDescent="0.25">
      <c r="A67" s="4"/>
      <c r="B67" s="2"/>
      <c r="C67" s="2" t="s">
        <v>23</v>
      </c>
      <c r="D67" s="2"/>
      <c r="E67" s="2"/>
      <c r="F67" s="2"/>
      <c r="G67" s="27">
        <f t="shared" ref="G67:T67" si="139">SUM(G68:G80)</f>
        <v>18793.16669821</v>
      </c>
      <c r="H67" s="41">
        <f t="shared" ref="H67:S67" si="140">SUM(H68:H80)</f>
        <v>19544.437596759999</v>
      </c>
      <c r="I67" s="41">
        <f t="shared" ref="I67:J67" si="141">SUM(I68:I80)</f>
        <v>17153.339190480001</v>
      </c>
      <c r="J67" s="41">
        <f t="shared" si="141"/>
        <v>20332.91037365</v>
      </c>
      <c r="K67" s="41">
        <f t="shared" ref="K67:L67" si="142">SUM(K68:K80)</f>
        <v>20492.821019999999</v>
      </c>
      <c r="L67" s="41">
        <f t="shared" si="142"/>
        <v>18445.933263570001</v>
      </c>
      <c r="M67" s="41">
        <f t="shared" ref="M67:N67" si="143">SUM(M68:M80)</f>
        <v>21066.602832870001</v>
      </c>
      <c r="N67" s="41">
        <f t="shared" si="143"/>
        <v>19166.874438570001</v>
      </c>
      <c r="O67" s="73">
        <f t="shared" ref="O67:P67" si="144">SUM(O68:O80)</f>
        <v>20258.7</v>
      </c>
      <c r="P67" s="73">
        <f t="shared" si="144"/>
        <v>23398.511789789998</v>
      </c>
      <c r="Q67" s="73">
        <f t="shared" ref="Q67:R67" si="145">SUM(Q68:Q80)</f>
        <v>20153.620960690005</v>
      </c>
      <c r="R67" s="73">
        <f t="shared" si="145"/>
        <v>13895.03978626</v>
      </c>
      <c r="S67" s="73">
        <f t="shared" si="140"/>
        <v>232701.95795085002</v>
      </c>
      <c r="T67" s="74">
        <f t="shared" si="139"/>
        <v>250481.57047539848</v>
      </c>
      <c r="U67" s="41">
        <f t="shared" ref="U67" si="146">SUM(U68:U80)</f>
        <v>-17779.612524548462</v>
      </c>
      <c r="V67" s="17">
        <f t="shared" si="136"/>
        <v>-7.0981719296968074E-2</v>
      </c>
      <c r="Z67" s="93"/>
      <c r="AA67" s="94"/>
    </row>
    <row r="68" spans="1:27" x14ac:dyDescent="0.25">
      <c r="A68" s="4"/>
      <c r="B68" s="2"/>
      <c r="C68" s="2"/>
      <c r="D68" s="7" t="s">
        <v>55</v>
      </c>
      <c r="E68" s="2"/>
      <c r="F68" s="2"/>
      <c r="G68" s="35">
        <v>9.129308</v>
      </c>
      <c r="H68" s="43">
        <v>10.200479</v>
      </c>
      <c r="I68" s="43">
        <v>14.011234999999999</v>
      </c>
      <c r="J68" s="43">
        <v>11.512827</v>
      </c>
      <c r="K68" s="43">
        <v>9.0063150000000007</v>
      </c>
      <c r="L68" s="43">
        <v>8.3791279999999997</v>
      </c>
      <c r="M68" s="43">
        <v>10.078766</v>
      </c>
      <c r="N68" s="43">
        <v>9.6106189999999998</v>
      </c>
      <c r="O68" s="85">
        <v>5.4</v>
      </c>
      <c r="P68" s="85">
        <v>10.006373999999999</v>
      </c>
      <c r="Q68" s="85">
        <v>10.566317</v>
      </c>
      <c r="R68" s="85">
        <v>14.466025000000021</v>
      </c>
      <c r="S68" s="73">
        <f t="shared" ref="S68:S80" si="147">SUM(G68:R68)</f>
        <v>122.36739300000001</v>
      </c>
      <c r="T68" s="86">
        <v>97.356285</v>
      </c>
      <c r="U68" s="41">
        <f t="shared" ref="U68:U80" si="148">S68-T68</f>
        <v>25.011108000000007</v>
      </c>
      <c r="V68" s="17">
        <f t="shared" si="136"/>
        <v>0.25690285943018476</v>
      </c>
    </row>
    <row r="69" spans="1:27" x14ac:dyDescent="0.25">
      <c r="A69" s="4"/>
      <c r="B69" s="2"/>
      <c r="C69" s="2"/>
      <c r="D69" s="2" t="s">
        <v>36</v>
      </c>
      <c r="E69" s="2"/>
      <c r="F69" s="2"/>
      <c r="G69" s="35">
        <v>1672.1983657000001</v>
      </c>
      <c r="H69" s="43">
        <v>2519.699885</v>
      </c>
      <c r="I69" s="43">
        <v>1605.2410110000001</v>
      </c>
      <c r="J69" s="43">
        <v>2923.5772099999999</v>
      </c>
      <c r="K69" s="43">
        <v>2641.5306019999998</v>
      </c>
      <c r="L69" s="43">
        <v>1364.9252160000001</v>
      </c>
      <c r="M69" s="43">
        <v>3577.7000720000001</v>
      </c>
      <c r="N69" s="43">
        <v>2002.2047459999999</v>
      </c>
      <c r="O69" s="85">
        <v>2249</v>
      </c>
      <c r="P69" s="85">
        <v>2642.3495090000001</v>
      </c>
      <c r="Q69" s="85">
        <v>729.19543600000304</v>
      </c>
      <c r="R69" s="85">
        <v>2238.5243288400011</v>
      </c>
      <c r="S69" s="73">
        <f t="shared" si="147"/>
        <v>26166.146381540002</v>
      </c>
      <c r="T69" s="86">
        <v>28831.393516855631</v>
      </c>
      <c r="U69" s="41">
        <f t="shared" si="148"/>
        <v>-2665.2471353156288</v>
      </c>
      <c r="V69" s="17">
        <f t="shared" si="136"/>
        <v>-9.2442536076428342E-2</v>
      </c>
    </row>
    <row r="70" spans="1:27" x14ac:dyDescent="0.25">
      <c r="A70" s="4"/>
      <c r="B70" s="2"/>
      <c r="D70" s="2" t="s">
        <v>22</v>
      </c>
      <c r="E70" s="2"/>
      <c r="F70" s="2"/>
      <c r="G70" s="35">
        <v>150.31314699999999</v>
      </c>
      <c r="H70" s="43">
        <v>13.496573</v>
      </c>
      <c r="I70" s="43">
        <v>2.21536</v>
      </c>
      <c r="J70" s="43">
        <v>147.73605599999999</v>
      </c>
      <c r="K70" s="43">
        <v>8.9061299999999992</v>
      </c>
      <c r="L70" s="43">
        <v>3.996772</v>
      </c>
      <c r="M70" s="43">
        <v>177.26936499999999</v>
      </c>
      <c r="N70" s="43">
        <v>0.397231</v>
      </c>
      <c r="O70" s="85">
        <v>0.8</v>
      </c>
      <c r="P70" s="85">
        <v>183.42582999999999</v>
      </c>
      <c r="Q70" s="85">
        <v>6.8729429999999603</v>
      </c>
      <c r="R70" s="85">
        <v>5.1338799999999702</v>
      </c>
      <c r="S70" s="73">
        <f t="shared" si="147"/>
        <v>700.56328699999995</v>
      </c>
      <c r="T70" s="86">
        <v>694.59628662088983</v>
      </c>
      <c r="U70" s="41">
        <f t="shared" si="148"/>
        <v>5.967000379110118</v>
      </c>
      <c r="V70" s="17">
        <f t="shared" si="136"/>
        <v>8.5906021872629197E-3</v>
      </c>
    </row>
    <row r="71" spans="1:27" x14ac:dyDescent="0.25">
      <c r="A71" s="4"/>
      <c r="B71" s="2"/>
      <c r="C71" s="2"/>
      <c r="D71" s="2" t="s">
        <v>37</v>
      </c>
      <c r="E71" s="2"/>
      <c r="F71" s="2"/>
      <c r="G71" s="35">
        <v>956.29097300000001</v>
      </c>
      <c r="H71" s="43">
        <v>421.62953149999998</v>
      </c>
      <c r="I71" s="43">
        <v>421.08869600000003</v>
      </c>
      <c r="J71" s="43">
        <v>404.18365799999998</v>
      </c>
      <c r="K71" s="43">
        <v>410.77317399999998</v>
      </c>
      <c r="L71" s="43">
        <v>412.27927299999999</v>
      </c>
      <c r="M71" s="43">
        <v>405.57238100000001</v>
      </c>
      <c r="N71" s="43">
        <v>461.07036399999998</v>
      </c>
      <c r="O71" s="85">
        <v>440.4</v>
      </c>
      <c r="P71" s="85">
        <v>502.19143400000002</v>
      </c>
      <c r="Q71" s="85">
        <v>438.1378545</v>
      </c>
      <c r="R71" s="85">
        <v>0</v>
      </c>
      <c r="S71" s="73">
        <f t="shared" si="147"/>
        <v>5273.6173390000004</v>
      </c>
      <c r="T71" s="86">
        <v>5708.5402955331492</v>
      </c>
      <c r="U71" s="41">
        <f t="shared" si="148"/>
        <v>-434.92295653314886</v>
      </c>
      <c r="V71" s="17">
        <f t="shared" si="136"/>
        <v>-7.6188120608252488E-2</v>
      </c>
    </row>
    <row r="72" spans="1:27" x14ac:dyDescent="0.25">
      <c r="A72" s="4"/>
      <c r="B72" s="2"/>
      <c r="C72" s="2"/>
      <c r="D72" s="2" t="s">
        <v>38</v>
      </c>
      <c r="E72" s="2"/>
      <c r="F72" s="2"/>
      <c r="G72" s="35">
        <v>232.93550103999999</v>
      </c>
      <c r="H72" s="43">
        <v>102.72187426000001</v>
      </c>
      <c r="I72" s="43">
        <v>123.16002548</v>
      </c>
      <c r="J72" s="43">
        <v>544.27670364999994</v>
      </c>
      <c r="K72" s="43">
        <v>97.077205000000006</v>
      </c>
      <c r="L72" s="43">
        <v>127.92209757000001</v>
      </c>
      <c r="M72" s="43">
        <v>137.42909687</v>
      </c>
      <c r="N72" s="43">
        <v>179.66020857000001</v>
      </c>
      <c r="O72" s="85">
        <v>55.6</v>
      </c>
      <c r="P72" s="85">
        <v>162.57336678999999</v>
      </c>
      <c r="Q72" s="85">
        <v>152.45687434999999</v>
      </c>
      <c r="R72" s="85">
        <v>930.16555863000053</v>
      </c>
      <c r="S72" s="73">
        <f t="shared" si="147"/>
        <v>2845.9785122100002</v>
      </c>
      <c r="T72" s="86">
        <v>3268.7603024725649</v>
      </c>
      <c r="U72" s="41">
        <f t="shared" si="148"/>
        <v>-422.78179026256475</v>
      </c>
      <c r="V72" s="17">
        <f t="shared" si="136"/>
        <v>-0.12934010179417652</v>
      </c>
    </row>
    <row r="73" spans="1:27" x14ac:dyDescent="0.25">
      <c r="A73" s="4"/>
      <c r="B73" s="2"/>
      <c r="C73" s="2"/>
      <c r="D73" s="2" t="s">
        <v>59</v>
      </c>
      <c r="E73" s="2"/>
      <c r="F73" s="2"/>
      <c r="G73" s="35">
        <v>0</v>
      </c>
      <c r="H73" s="43">
        <v>13.673576000000001</v>
      </c>
      <c r="I73" s="43">
        <v>0</v>
      </c>
      <c r="J73" s="43">
        <v>0</v>
      </c>
      <c r="K73" s="43">
        <v>27.683391</v>
      </c>
      <c r="L73" s="43">
        <v>0</v>
      </c>
      <c r="M73" s="43">
        <v>0</v>
      </c>
      <c r="N73" s="43">
        <v>31.903585</v>
      </c>
      <c r="O73" s="85">
        <v>2</v>
      </c>
      <c r="P73" s="85">
        <v>0</v>
      </c>
      <c r="Q73" s="85">
        <v>19.338486</v>
      </c>
      <c r="R73" s="85">
        <v>10.521958</v>
      </c>
      <c r="S73" s="73">
        <f t="shared" si="147"/>
        <v>105.12099599999999</v>
      </c>
      <c r="T73" s="86">
        <v>105.95080216521625</v>
      </c>
      <c r="U73" s="41">
        <f t="shared" si="148"/>
        <v>-0.8298061652162545</v>
      </c>
      <c r="V73" s="17">
        <f t="shared" si="136"/>
        <v>-7.8319951171514652E-3</v>
      </c>
    </row>
    <row r="74" spans="1:27" x14ac:dyDescent="0.25">
      <c r="A74" s="4"/>
      <c r="B74" s="2"/>
      <c r="C74" s="2"/>
      <c r="D74" s="2" t="s">
        <v>39</v>
      </c>
      <c r="E74" s="2"/>
      <c r="F74" s="2"/>
      <c r="G74" s="35">
        <v>696.19506999999999</v>
      </c>
      <c r="H74" s="43">
        <v>936.93311300000005</v>
      </c>
      <c r="I74" s="43">
        <v>657.28548699999999</v>
      </c>
      <c r="J74" s="43">
        <v>616.37060499999995</v>
      </c>
      <c r="K74" s="43">
        <v>728.542418</v>
      </c>
      <c r="L74" s="43">
        <v>610.28824599999996</v>
      </c>
      <c r="M74" s="43">
        <v>639.878782</v>
      </c>
      <c r="N74" s="43">
        <v>741.44361800000001</v>
      </c>
      <c r="O74" s="85">
        <v>657.5</v>
      </c>
      <c r="P74" s="85">
        <v>835.08974499999999</v>
      </c>
      <c r="Q74" s="85">
        <v>645.31703400000004</v>
      </c>
      <c r="R74" s="85">
        <v>744.59048309000138</v>
      </c>
      <c r="S74" s="73">
        <f t="shared" si="147"/>
        <v>8509.4346010900008</v>
      </c>
      <c r="T74" s="86">
        <v>8556.3000035069126</v>
      </c>
      <c r="U74" s="41">
        <f t="shared" si="148"/>
        <v>-46.86540241691182</v>
      </c>
      <c r="V74" s="17">
        <f t="shared" si="136"/>
        <v>-5.4772977101905512E-3</v>
      </c>
    </row>
    <row r="75" spans="1:27" x14ac:dyDescent="0.25">
      <c r="A75" s="4"/>
      <c r="B75" s="2"/>
      <c r="C75" s="2"/>
      <c r="D75" s="2" t="s">
        <v>68</v>
      </c>
      <c r="E75" s="2"/>
      <c r="F75" s="2"/>
      <c r="G75" s="35">
        <v>260.78586939000002</v>
      </c>
      <c r="H75" s="43">
        <v>280.28127799999999</v>
      </c>
      <c r="I75" s="43">
        <v>284.91532999999998</v>
      </c>
      <c r="J75" s="43">
        <v>238.77260100000001</v>
      </c>
      <c r="K75" s="43">
        <v>308.89886799999999</v>
      </c>
      <c r="L75" s="43">
        <v>294.23636299999998</v>
      </c>
      <c r="M75" s="43">
        <v>232.09355199999999</v>
      </c>
      <c r="N75" s="43">
        <v>262.23037799999997</v>
      </c>
      <c r="O75" s="85">
        <v>273.10000000000002</v>
      </c>
      <c r="P75" s="85">
        <v>297.80726299999998</v>
      </c>
      <c r="Q75" s="85">
        <v>299.11520260999902</v>
      </c>
      <c r="R75" s="85">
        <v>384.20427700000084</v>
      </c>
      <c r="S75" s="73">
        <f t="shared" si="147"/>
        <v>3416.4409820000001</v>
      </c>
      <c r="T75" s="86">
        <v>3206.6381311510791</v>
      </c>
      <c r="U75" s="41">
        <f t="shared" si="148"/>
        <v>209.80285084892103</v>
      </c>
      <c r="V75" s="17">
        <f t="shared" si="136"/>
        <v>6.5427666692658148E-2</v>
      </c>
    </row>
    <row r="76" spans="1:27" x14ac:dyDescent="0.25">
      <c r="A76" s="4"/>
      <c r="B76" s="2"/>
      <c r="C76" s="2"/>
      <c r="D76" s="2" t="s">
        <v>53</v>
      </c>
      <c r="E76" s="2"/>
      <c r="F76" s="2"/>
      <c r="G76" s="35">
        <v>3137.7871327299999</v>
      </c>
      <c r="H76" s="43">
        <v>3143.3565210000002</v>
      </c>
      <c r="I76" s="43">
        <v>3038.7225579999999</v>
      </c>
      <c r="J76" s="43">
        <v>3068.3766439999999</v>
      </c>
      <c r="K76" s="43">
        <v>3199.568929</v>
      </c>
      <c r="L76" s="43">
        <v>3065.5087659999999</v>
      </c>
      <c r="M76" s="43">
        <v>3117.8882060000001</v>
      </c>
      <c r="N76" s="43">
        <v>3114.624894</v>
      </c>
      <c r="O76" s="85">
        <v>3582.4</v>
      </c>
      <c r="P76" s="85">
        <v>4255.5427689999997</v>
      </c>
      <c r="Q76" s="85">
        <v>3519.1529222300001</v>
      </c>
      <c r="R76" s="85">
        <v>5406.1970199199959</v>
      </c>
      <c r="S76" s="73">
        <f t="shared" si="147"/>
        <v>41649.126361879993</v>
      </c>
      <c r="T76" s="86">
        <v>43467.7078164173</v>
      </c>
      <c r="U76" s="41">
        <f t="shared" si="148"/>
        <v>-1818.5814545373069</v>
      </c>
      <c r="V76" s="17">
        <f t="shared" si="136"/>
        <v>-4.1837528268524146E-2</v>
      </c>
      <c r="W76" s="53"/>
    </row>
    <row r="77" spans="1:27" x14ac:dyDescent="0.25">
      <c r="A77" s="4"/>
      <c r="B77" s="2"/>
      <c r="C77" s="2"/>
      <c r="D77" s="2" t="s">
        <v>54</v>
      </c>
      <c r="E77" s="2"/>
      <c r="F77" s="2"/>
      <c r="G77" s="35">
        <v>294.47527100000002</v>
      </c>
      <c r="H77" s="43">
        <v>274.08472499999999</v>
      </c>
      <c r="I77" s="43">
        <v>273.40501599999999</v>
      </c>
      <c r="J77" s="43">
        <v>268.88587899999999</v>
      </c>
      <c r="K77" s="43">
        <v>274.27528599999999</v>
      </c>
      <c r="L77" s="43">
        <v>268.35210999999998</v>
      </c>
      <c r="M77" s="43">
        <v>248.28722300000001</v>
      </c>
      <c r="N77" s="43">
        <v>261.58392600000002</v>
      </c>
      <c r="O77" s="85">
        <v>248.6</v>
      </c>
      <c r="P77" s="85">
        <v>263.59834599999999</v>
      </c>
      <c r="Q77" s="85">
        <v>255.71049500000001</v>
      </c>
      <c r="R77" s="85">
        <v>225.80983000000001</v>
      </c>
      <c r="S77" s="73">
        <f t="shared" si="147"/>
        <v>3157.0681069999996</v>
      </c>
      <c r="T77" s="86">
        <v>3197.7403679870977</v>
      </c>
      <c r="U77" s="41">
        <f t="shared" si="148"/>
        <v>-40.67226098709807</v>
      </c>
      <c r="V77" s="17">
        <f t="shared" si="136"/>
        <v>-1.2719062934024347E-2</v>
      </c>
    </row>
    <row r="78" spans="1:27" x14ac:dyDescent="0.25">
      <c r="A78" s="4"/>
      <c r="B78" s="2"/>
      <c r="C78" s="2"/>
      <c r="D78" s="2" t="s">
        <v>40</v>
      </c>
      <c r="E78" s="2"/>
      <c r="F78" s="2"/>
      <c r="G78" s="35">
        <v>230.76607200000001</v>
      </c>
      <c r="H78" s="43">
        <v>247.71444600000001</v>
      </c>
      <c r="I78" s="43">
        <v>225.71839</v>
      </c>
      <c r="J78" s="43">
        <v>229.371892</v>
      </c>
      <c r="K78" s="43">
        <v>208.15124800000001</v>
      </c>
      <c r="L78" s="43">
        <v>222.25852599999999</v>
      </c>
      <c r="M78" s="43">
        <v>193.747039</v>
      </c>
      <c r="N78" s="43">
        <v>195.42148299999999</v>
      </c>
      <c r="O78" s="85">
        <v>277.10000000000002</v>
      </c>
      <c r="P78" s="85">
        <v>273.93991299999999</v>
      </c>
      <c r="Q78" s="85">
        <v>197.79806499999901</v>
      </c>
      <c r="R78" s="85">
        <v>228.9492260000001</v>
      </c>
      <c r="S78" s="73">
        <f t="shared" si="147"/>
        <v>2730.9362999999998</v>
      </c>
      <c r="T78" s="86">
        <v>2773.3419705310521</v>
      </c>
      <c r="U78" s="41">
        <f t="shared" si="148"/>
        <v>-42.405670531052237</v>
      </c>
      <c r="V78" s="17">
        <f t="shared" si="136"/>
        <v>-1.5290458580891201E-2</v>
      </c>
    </row>
    <row r="79" spans="1:27" x14ac:dyDescent="0.25">
      <c r="A79" s="4"/>
      <c r="B79" s="2"/>
      <c r="C79" s="2"/>
      <c r="D79" s="2" t="s">
        <v>41</v>
      </c>
      <c r="E79" s="2"/>
      <c r="F79" s="2"/>
      <c r="G79" s="35">
        <v>10477.8816229</v>
      </c>
      <c r="H79" s="43">
        <v>10855.154161</v>
      </c>
      <c r="I79" s="43">
        <v>9882.7304490000006</v>
      </c>
      <c r="J79" s="43">
        <v>11297.645525</v>
      </c>
      <c r="K79" s="43">
        <v>11922.579277000001</v>
      </c>
      <c r="L79" s="43">
        <v>11555.198324000001</v>
      </c>
      <c r="M79" s="43">
        <v>11695.713699</v>
      </c>
      <c r="N79" s="43">
        <v>11266.795512999999</v>
      </c>
      <c r="O79" s="85">
        <v>11907.1</v>
      </c>
      <c r="P79" s="85">
        <v>13436.238124</v>
      </c>
      <c r="Q79" s="85">
        <v>13322.81753</v>
      </c>
      <c r="R79" s="85">
        <v>2950.7220640000014</v>
      </c>
      <c r="S79" s="73">
        <f t="shared" si="147"/>
        <v>130570.5762889</v>
      </c>
      <c r="T79" s="86">
        <v>143003.60616781999</v>
      </c>
      <c r="U79" s="41">
        <f t="shared" si="148"/>
        <v>-12433.029878919988</v>
      </c>
      <c r="V79" s="17">
        <f t="shared" si="136"/>
        <v>-8.6942072386128291E-2</v>
      </c>
    </row>
    <row r="80" spans="1:27" x14ac:dyDescent="0.25">
      <c r="A80" s="4"/>
      <c r="B80" s="2"/>
      <c r="C80" s="2"/>
      <c r="D80" s="2" t="s">
        <v>42</v>
      </c>
      <c r="E80" s="2"/>
      <c r="F80" s="2"/>
      <c r="G80" s="35">
        <v>674.40836545000002</v>
      </c>
      <c r="H80" s="43">
        <v>725.49143400000003</v>
      </c>
      <c r="I80" s="43">
        <v>624.84563300000002</v>
      </c>
      <c r="J80" s="43">
        <v>582.20077300000003</v>
      </c>
      <c r="K80" s="43">
        <v>655.82817699999998</v>
      </c>
      <c r="L80" s="43">
        <v>512.58844199999999</v>
      </c>
      <c r="M80" s="43">
        <v>630.94465100000002</v>
      </c>
      <c r="N80" s="43">
        <v>639.92787299999998</v>
      </c>
      <c r="O80" s="85">
        <v>559.70000000000005</v>
      </c>
      <c r="P80" s="85">
        <v>535.74911599999996</v>
      </c>
      <c r="Q80" s="85">
        <v>557.14180100000203</v>
      </c>
      <c r="R80" s="85">
        <v>755.75513577999811</v>
      </c>
      <c r="S80" s="73">
        <f t="shared" si="147"/>
        <v>7454.5814012299998</v>
      </c>
      <c r="T80" s="86">
        <v>7569.6385293375797</v>
      </c>
      <c r="U80" s="41">
        <f t="shared" si="148"/>
        <v>-115.05712810757996</v>
      </c>
      <c r="V80" s="17">
        <f t="shared" si="136"/>
        <v>-1.5199818017948161E-2</v>
      </c>
    </row>
    <row r="81" spans="1:23" x14ac:dyDescent="0.25">
      <c r="A81" s="4"/>
      <c r="B81" s="2"/>
      <c r="C81" s="2"/>
      <c r="D81" s="2"/>
      <c r="E81" s="2"/>
      <c r="F81" s="2"/>
      <c r="G81" s="31"/>
      <c r="H81" s="47"/>
      <c r="I81" s="47"/>
      <c r="J81" s="47"/>
      <c r="K81" s="47"/>
      <c r="L81" s="47"/>
      <c r="M81" s="47"/>
      <c r="N81" s="47"/>
      <c r="O81" s="75"/>
      <c r="P81" s="75"/>
      <c r="Q81" s="75"/>
      <c r="R81" s="75"/>
      <c r="S81" s="73"/>
      <c r="T81" s="76"/>
      <c r="U81" s="47"/>
      <c r="V81" s="17"/>
    </row>
    <row r="82" spans="1:23" x14ac:dyDescent="0.25">
      <c r="A82" s="4"/>
      <c r="B82" s="2"/>
      <c r="C82" s="2" t="s">
        <v>24</v>
      </c>
      <c r="D82" s="2"/>
      <c r="E82" s="2"/>
      <c r="F82" s="2"/>
      <c r="G82" s="27">
        <f t="shared" ref="G82:U82" si="149">SUM(G83:G88)</f>
        <v>18921.98152709</v>
      </c>
      <c r="H82" s="41">
        <f t="shared" si="149"/>
        <v>23685.911403110003</v>
      </c>
      <c r="I82" s="41">
        <f t="shared" si="149"/>
        <v>23967.015974870003</v>
      </c>
      <c r="J82" s="41">
        <f t="shared" si="149"/>
        <v>23016.477881159997</v>
      </c>
      <c r="K82" s="41">
        <f t="shared" ref="K82:L82" si="150">SUM(K83:K88)</f>
        <v>27357.1947463</v>
      </c>
      <c r="L82" s="41">
        <f t="shared" si="150"/>
        <v>23325.522034490001</v>
      </c>
      <c r="M82" s="41">
        <f t="shared" ref="M82:N82" si="151">SUM(M83:M88)</f>
        <v>22414.483405880001</v>
      </c>
      <c r="N82" s="41">
        <f t="shared" si="151"/>
        <v>27370.212137189999</v>
      </c>
      <c r="O82" s="73">
        <f t="shared" ref="O82:P82" si="152">SUM(O83:O88)</f>
        <v>22995.100000000002</v>
      </c>
      <c r="P82" s="73">
        <f t="shared" si="152"/>
        <v>23110.227694151999</v>
      </c>
      <c r="Q82" s="73">
        <f t="shared" ref="Q82:R82" si="153">SUM(Q83:Q88)</f>
        <v>23166.61271501999</v>
      </c>
      <c r="R82" s="73">
        <f t="shared" si="153"/>
        <v>24995.932519719998</v>
      </c>
      <c r="S82" s="73">
        <f t="shared" si="149"/>
        <v>284326.67203898198</v>
      </c>
      <c r="T82" s="74">
        <f t="shared" si="149"/>
        <v>291091.46096757834</v>
      </c>
      <c r="U82" s="41">
        <f t="shared" si="149"/>
        <v>-6764.7889285963602</v>
      </c>
      <c r="V82" s="17">
        <f t="shared" si="136"/>
        <v>-2.3239393234382164E-2</v>
      </c>
    </row>
    <row r="83" spans="1:23" x14ac:dyDescent="0.25">
      <c r="B83" s="2"/>
      <c r="C83" s="2"/>
      <c r="D83" s="2" t="s">
        <v>43</v>
      </c>
      <c r="E83" s="2"/>
      <c r="F83" s="2"/>
      <c r="G83" s="35">
        <v>4705.1404687100003</v>
      </c>
      <c r="H83" s="43">
        <v>4944.5767021000001</v>
      </c>
      <c r="I83" s="43">
        <v>5194.8895400600004</v>
      </c>
      <c r="J83" s="43">
        <v>4683.0054650800002</v>
      </c>
      <c r="K83" s="43">
        <v>5455.0517854500004</v>
      </c>
      <c r="L83" s="43">
        <v>5223.59384314</v>
      </c>
      <c r="M83" s="43">
        <v>5133.7651148300001</v>
      </c>
      <c r="N83" s="43">
        <v>5803.9273052299995</v>
      </c>
      <c r="O83" s="85">
        <v>5172.8999999999996</v>
      </c>
      <c r="P83" s="85">
        <v>5048.4422835599999</v>
      </c>
      <c r="Q83" s="85">
        <v>4320.2929216599996</v>
      </c>
      <c r="R83" s="85">
        <v>5169.9676070400001</v>
      </c>
      <c r="S83" s="73">
        <f t="shared" ref="S83:S96" si="154">SUM(G83:R83)</f>
        <v>60855.553036860001</v>
      </c>
      <c r="T83" s="86">
        <v>62866.379923901513</v>
      </c>
      <c r="U83" s="41">
        <f t="shared" ref="U83:U88" si="155">S83-T83</f>
        <v>-2010.8268870415122</v>
      </c>
      <c r="V83" s="17">
        <f t="shared" si="136"/>
        <v>-3.1985727339089318E-2</v>
      </c>
    </row>
    <row r="84" spans="1:23" x14ac:dyDescent="0.25">
      <c r="B84" s="2"/>
      <c r="C84" s="2"/>
      <c r="D84" s="2" t="s">
        <v>44</v>
      </c>
      <c r="E84" s="2"/>
      <c r="F84" s="2"/>
      <c r="G84" s="35">
        <v>287.88621486</v>
      </c>
      <c r="H84" s="43">
        <v>317.80796708999998</v>
      </c>
      <c r="I84" s="43">
        <v>303.89324818</v>
      </c>
      <c r="J84" s="43">
        <v>328.30214724000001</v>
      </c>
      <c r="K84" s="43">
        <v>362.48946475999998</v>
      </c>
      <c r="L84" s="43">
        <v>335.02970443999999</v>
      </c>
      <c r="M84" s="43">
        <v>389.14558796</v>
      </c>
      <c r="N84" s="43">
        <v>487.79283615000003</v>
      </c>
      <c r="O84" s="85">
        <v>425.1</v>
      </c>
      <c r="P84" s="85">
        <v>375.28015382000001</v>
      </c>
      <c r="Q84" s="85">
        <v>359.89055022999997</v>
      </c>
      <c r="R84" s="85">
        <v>424.93960000999999</v>
      </c>
      <c r="S84" s="73">
        <f t="shared" si="154"/>
        <v>4397.5574747399996</v>
      </c>
      <c r="T84" s="86">
        <v>4433.1774635615784</v>
      </c>
      <c r="U84" s="41">
        <f t="shared" si="155"/>
        <v>-35.619988821578772</v>
      </c>
      <c r="V84" s="17">
        <f t="shared" si="136"/>
        <v>-8.0348664393331028E-3</v>
      </c>
    </row>
    <row r="85" spans="1:23" x14ac:dyDescent="0.25">
      <c r="B85" s="2"/>
      <c r="C85" s="2"/>
      <c r="D85" s="2" t="s">
        <v>45</v>
      </c>
      <c r="E85" s="2"/>
      <c r="F85" s="2"/>
      <c r="G85" s="35">
        <v>1983.7705336900001</v>
      </c>
      <c r="H85" s="43">
        <v>1919.6064093800001</v>
      </c>
      <c r="I85" s="43">
        <v>2118.89957912</v>
      </c>
      <c r="J85" s="43">
        <v>1967.30227569</v>
      </c>
      <c r="K85" s="43">
        <v>2379.0986186300001</v>
      </c>
      <c r="L85" s="43">
        <v>2061.9882085700001</v>
      </c>
      <c r="M85" s="43">
        <v>1742.41377192</v>
      </c>
      <c r="N85" s="43">
        <v>2308.89689352</v>
      </c>
      <c r="O85" s="85">
        <v>1938.8</v>
      </c>
      <c r="P85" s="85">
        <v>2083.8021561800001</v>
      </c>
      <c r="Q85" s="85">
        <v>2367.6389723500001</v>
      </c>
      <c r="R85" s="85">
        <v>1814.35684756</v>
      </c>
      <c r="S85" s="73">
        <f t="shared" si="154"/>
        <v>24686.574266610001</v>
      </c>
      <c r="T85" s="86">
        <v>25872.233915787547</v>
      </c>
      <c r="U85" s="41">
        <f t="shared" si="155"/>
        <v>-1185.6596491775454</v>
      </c>
      <c r="V85" s="17">
        <f t="shared" si="136"/>
        <v>-4.5827494179157123E-2</v>
      </c>
    </row>
    <row r="86" spans="1:23" x14ac:dyDescent="0.25">
      <c r="B86" s="2"/>
      <c r="C86" s="2"/>
      <c r="D86" s="2" t="s">
        <v>46</v>
      </c>
      <c r="E86" s="2"/>
      <c r="F86" s="2"/>
      <c r="G86" s="35">
        <v>8469.33023727</v>
      </c>
      <c r="H86" s="43">
        <v>9197.3402499700005</v>
      </c>
      <c r="I86" s="43">
        <v>10130.890872800001</v>
      </c>
      <c r="J86" s="43">
        <v>9648.2686908399992</v>
      </c>
      <c r="K86" s="43">
        <v>10938.51840734</v>
      </c>
      <c r="L86" s="43">
        <v>9834.5526106300003</v>
      </c>
      <c r="M86" s="43">
        <v>9618.1777725299999</v>
      </c>
      <c r="N86" s="43">
        <v>11515.27661121</v>
      </c>
      <c r="O86" s="85">
        <v>9205.6</v>
      </c>
      <c r="P86" s="85">
        <v>9810.6642096899996</v>
      </c>
      <c r="Q86" s="85">
        <v>9372.1950754999907</v>
      </c>
      <c r="R86" s="85">
        <v>10130.51422126</v>
      </c>
      <c r="S86" s="73">
        <f t="shared" si="154"/>
        <v>117871.32895904001</v>
      </c>
      <c r="T86" s="86">
        <v>121001.56676468684</v>
      </c>
      <c r="U86" s="41">
        <f t="shared" si="155"/>
        <v>-3130.2378056468297</v>
      </c>
      <c r="V86" s="17">
        <f t="shared" si="136"/>
        <v>-2.5869398961868319E-2</v>
      </c>
    </row>
    <row r="87" spans="1:23" x14ac:dyDescent="0.25">
      <c r="B87" s="2"/>
      <c r="C87" s="2"/>
      <c r="D87" s="2" t="s">
        <v>47</v>
      </c>
      <c r="E87" s="2"/>
      <c r="F87" s="2"/>
      <c r="G87" s="35">
        <v>3034.6256871999999</v>
      </c>
      <c r="H87" s="43">
        <v>6860.2593159799999</v>
      </c>
      <c r="I87" s="43">
        <v>5709.8908183599997</v>
      </c>
      <c r="J87" s="43">
        <v>5883.4239328800004</v>
      </c>
      <c r="K87" s="43">
        <v>7683.8241867400002</v>
      </c>
      <c r="L87" s="43">
        <v>5379.1801585100002</v>
      </c>
      <c r="M87" s="43">
        <v>5054.70564646</v>
      </c>
      <c r="N87" s="43">
        <v>6750.8235864300004</v>
      </c>
      <c r="O87" s="85">
        <v>5821.9</v>
      </c>
      <c r="P87" s="85">
        <v>5346.5146945200004</v>
      </c>
      <c r="Q87" s="85">
        <v>6245.5133622499998</v>
      </c>
      <c r="R87" s="85">
        <v>6936.3450631599999</v>
      </c>
      <c r="S87" s="73">
        <f t="shared" si="154"/>
        <v>70707.006452490008</v>
      </c>
      <c r="T87" s="86">
        <v>71187.670632996684</v>
      </c>
      <c r="U87" s="41">
        <f t="shared" si="155"/>
        <v>-480.66418050667562</v>
      </c>
      <c r="V87" s="17">
        <f t="shared" si="136"/>
        <v>-6.7520706357243792E-3</v>
      </c>
    </row>
    <row r="88" spans="1:23" x14ac:dyDescent="0.25">
      <c r="B88" s="2"/>
      <c r="C88" s="2"/>
      <c r="D88" s="2" t="s">
        <v>22</v>
      </c>
      <c r="E88" s="2"/>
      <c r="F88" s="2"/>
      <c r="G88" s="35">
        <v>441.22838536</v>
      </c>
      <c r="H88" s="43">
        <v>446.32075859000003</v>
      </c>
      <c r="I88" s="43">
        <v>508.55191635</v>
      </c>
      <c r="J88" s="43">
        <v>506.17536942999999</v>
      </c>
      <c r="K88" s="43">
        <v>538.21228338000003</v>
      </c>
      <c r="L88" s="43">
        <v>491.17750919999997</v>
      </c>
      <c r="M88" s="43">
        <v>476.27551218000002</v>
      </c>
      <c r="N88" s="43">
        <v>503.49490465000002</v>
      </c>
      <c r="O88" s="85">
        <v>430.8</v>
      </c>
      <c r="P88" s="85">
        <v>445.52419638200001</v>
      </c>
      <c r="Q88" s="85">
        <v>501.08183302999998</v>
      </c>
      <c r="R88" s="85">
        <v>519.80918068999995</v>
      </c>
      <c r="S88" s="73">
        <f t="shared" si="154"/>
        <v>5808.651849242</v>
      </c>
      <c r="T88" s="86">
        <v>5730.4322666442185</v>
      </c>
      <c r="U88" s="41">
        <f t="shared" si="155"/>
        <v>78.219582597781482</v>
      </c>
      <c r="V88" s="17">
        <f t="shared" si="136"/>
        <v>1.364985728093902E-2</v>
      </c>
    </row>
    <row r="89" spans="1:23" x14ac:dyDescent="0.25">
      <c r="B89" s="2"/>
      <c r="C89" s="2"/>
      <c r="D89" s="2"/>
      <c r="E89" s="2"/>
      <c r="F89" s="2"/>
      <c r="G89" s="28"/>
      <c r="H89" s="42"/>
      <c r="I89" s="42"/>
      <c r="J89" s="42"/>
      <c r="K89" s="42"/>
      <c r="L89" s="42"/>
      <c r="M89" s="42"/>
      <c r="N89" s="42"/>
      <c r="O89" s="75"/>
      <c r="P89" s="75"/>
      <c r="Q89" s="75"/>
      <c r="R89" s="75"/>
      <c r="S89" s="73"/>
      <c r="T89" s="76"/>
      <c r="U89" s="42"/>
      <c r="V89" s="17"/>
    </row>
    <row r="90" spans="1:23" s="10" customFormat="1" x14ac:dyDescent="0.25">
      <c r="A90" s="5"/>
      <c r="B90" s="5" t="s">
        <v>10</v>
      </c>
      <c r="C90" s="6"/>
      <c r="D90" s="6"/>
      <c r="E90" s="6"/>
      <c r="F90" s="6"/>
      <c r="G90" s="29">
        <v>2002.0550088699999</v>
      </c>
      <c r="H90" s="40">
        <v>3379.7685580699999</v>
      </c>
      <c r="I90" s="40">
        <v>6604.9202081100002</v>
      </c>
      <c r="J90" s="40">
        <v>3508.05563007</v>
      </c>
      <c r="K90" s="40">
        <v>3240.2730053499981</v>
      </c>
      <c r="L90" s="40">
        <v>10181.202663255999</v>
      </c>
      <c r="M90" s="40">
        <v>3004.7315278779702</v>
      </c>
      <c r="N90" s="40">
        <v>3160.3934230500322</v>
      </c>
      <c r="O90" s="71">
        <v>7237.5361586917697</v>
      </c>
      <c r="P90" s="71">
        <v>3805.1831691839284</v>
      </c>
      <c r="Q90" s="71">
        <v>4242.0176937799997</v>
      </c>
      <c r="R90" s="71">
        <v>16961.235910676001</v>
      </c>
      <c r="S90" s="71">
        <f t="shared" si="154"/>
        <v>67327.372956985695</v>
      </c>
      <c r="T90" s="72">
        <v>67172.025026856369</v>
      </c>
      <c r="U90" s="40">
        <f t="shared" ref="U90:U92" si="156">S90-T90</f>
        <v>155.34793012932641</v>
      </c>
      <c r="V90" s="16">
        <f>U90/ABS(T90)</f>
        <v>2.3126879093970446E-3</v>
      </c>
      <c r="W90" s="51"/>
    </row>
    <row r="91" spans="1:23" s="10" customFormat="1" x14ac:dyDescent="0.25">
      <c r="A91" s="5"/>
      <c r="B91" s="6"/>
      <c r="C91" s="6"/>
      <c r="D91" s="6"/>
      <c r="E91" s="6"/>
      <c r="F91" s="6"/>
      <c r="G91" s="29"/>
      <c r="H91" s="40"/>
      <c r="I91" s="40"/>
      <c r="J91" s="40"/>
      <c r="K91" s="40"/>
      <c r="L91" s="40"/>
      <c r="M91" s="40"/>
      <c r="N91" s="40"/>
      <c r="O91" s="71"/>
      <c r="P91" s="71"/>
      <c r="Q91" s="71"/>
      <c r="R91" s="71"/>
      <c r="S91" s="71"/>
      <c r="T91" s="72"/>
      <c r="U91" s="40"/>
      <c r="V91" s="16"/>
      <c r="W91" s="51"/>
    </row>
    <row r="92" spans="1:23" s="10" customFormat="1" x14ac:dyDescent="0.25">
      <c r="A92" s="5"/>
      <c r="B92" s="5" t="s">
        <v>11</v>
      </c>
      <c r="C92" s="6"/>
      <c r="D92" s="6"/>
      <c r="E92" s="6"/>
      <c r="F92" s="6"/>
      <c r="G92" s="32">
        <v>103.10823963999999</v>
      </c>
      <c r="H92" s="44">
        <v>0</v>
      </c>
      <c r="I92" s="44">
        <v>101.51522859000001</v>
      </c>
      <c r="J92" s="44">
        <v>199.87768148999999</v>
      </c>
      <c r="K92" s="44">
        <v>99.631938899999994</v>
      </c>
      <c r="L92" s="44">
        <v>100.13599179000001</v>
      </c>
      <c r="M92" s="44">
        <v>100.89394188</v>
      </c>
      <c r="N92" s="44">
        <v>101.62445427</v>
      </c>
      <c r="O92" s="77">
        <v>119.24</v>
      </c>
      <c r="P92" s="77">
        <v>101.41827766999999</v>
      </c>
      <c r="Q92" s="77">
        <v>119.03253707</v>
      </c>
      <c r="R92" s="77">
        <v>119.58818216</v>
      </c>
      <c r="S92" s="77">
        <f t="shared" si="154"/>
        <v>1266.0664734600002</v>
      </c>
      <c r="T92" s="78">
        <v>1211.85136629</v>
      </c>
      <c r="U92" s="40">
        <f t="shared" si="156"/>
        <v>54.215107170000238</v>
      </c>
      <c r="V92" s="16">
        <f>U92/ABS(T92)</f>
        <v>4.4737422986101075E-2</v>
      </c>
      <c r="W92" s="51"/>
    </row>
    <row r="93" spans="1:23" s="10" customFormat="1" x14ac:dyDescent="0.25">
      <c r="A93" s="5"/>
      <c r="B93" s="6"/>
      <c r="C93" s="6"/>
      <c r="D93" s="6"/>
      <c r="E93" s="6"/>
      <c r="F93" s="6"/>
      <c r="G93" s="29"/>
      <c r="H93" s="40"/>
      <c r="I93" s="40"/>
      <c r="J93" s="40"/>
      <c r="K93" s="40"/>
      <c r="L93" s="40"/>
      <c r="M93" s="40"/>
      <c r="N93" s="40"/>
      <c r="O93" s="71"/>
      <c r="P93" s="71"/>
      <c r="Q93" s="71"/>
      <c r="R93" s="71"/>
      <c r="S93" s="71"/>
      <c r="T93" s="72"/>
      <c r="U93" s="40"/>
      <c r="V93" s="16"/>
      <c r="W93" s="51"/>
    </row>
    <row r="94" spans="1:23" s="10" customFormat="1" x14ac:dyDescent="0.25">
      <c r="A94" s="5"/>
      <c r="B94" s="5" t="s">
        <v>12</v>
      </c>
      <c r="C94" s="6"/>
      <c r="D94" s="6"/>
      <c r="E94" s="6"/>
      <c r="F94" s="6"/>
      <c r="G94" s="29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71">
        <v>0</v>
      </c>
      <c r="P94" s="71">
        <v>0</v>
      </c>
      <c r="Q94" s="71">
        <v>0</v>
      </c>
      <c r="R94" s="71">
        <v>0</v>
      </c>
      <c r="S94" s="71">
        <f t="shared" si="154"/>
        <v>0</v>
      </c>
      <c r="T94" s="72">
        <v>190.25749999999999</v>
      </c>
      <c r="U94" s="40">
        <f t="shared" ref="U94" si="157">S94-T94</f>
        <v>-190.25749999999999</v>
      </c>
      <c r="V94" s="16">
        <v>0</v>
      </c>
      <c r="W94" s="51"/>
    </row>
    <row r="95" spans="1:23" s="10" customFormat="1" x14ac:dyDescent="0.25">
      <c r="A95" s="5"/>
      <c r="B95" s="6"/>
      <c r="C95" s="6"/>
      <c r="D95" s="6"/>
      <c r="E95" s="6"/>
      <c r="F95" s="6"/>
      <c r="G95" s="29"/>
      <c r="H95" s="40"/>
      <c r="I95" s="40"/>
      <c r="J95" s="40"/>
      <c r="K95" s="40"/>
      <c r="L95" s="40"/>
      <c r="M95" s="40"/>
      <c r="N95" s="40"/>
      <c r="O95" s="71"/>
      <c r="P95" s="71"/>
      <c r="Q95" s="71"/>
      <c r="R95" s="71"/>
      <c r="S95" s="71"/>
      <c r="T95" s="72"/>
      <c r="U95" s="40"/>
      <c r="V95" s="16"/>
      <c r="W95" s="51"/>
    </row>
    <row r="96" spans="1:23" s="10" customFormat="1" ht="16.5" thickBot="1" x14ac:dyDescent="0.3">
      <c r="A96" s="5"/>
      <c r="B96" s="60" t="s">
        <v>13</v>
      </c>
      <c r="C96" s="61"/>
      <c r="D96" s="61"/>
      <c r="E96" s="61"/>
      <c r="F96" s="61"/>
      <c r="G96" s="62">
        <v>324.46539174809999</v>
      </c>
      <c r="H96" s="63">
        <v>83.131273123699998</v>
      </c>
      <c r="I96" s="63">
        <v>221.7741558912</v>
      </c>
      <c r="J96" s="63">
        <v>690.19835654090002</v>
      </c>
      <c r="K96" s="63">
        <v>229.6689054471</v>
      </c>
      <c r="L96" s="63">
        <v>509.7783446917</v>
      </c>
      <c r="M96" s="63">
        <v>1221.2271648378</v>
      </c>
      <c r="N96" s="63">
        <v>150.27158060240001</v>
      </c>
      <c r="O96" s="87">
        <v>1596.7352516303001</v>
      </c>
      <c r="P96" s="87">
        <v>70.260549830599999</v>
      </c>
      <c r="Q96" s="87">
        <v>124.3088667592</v>
      </c>
      <c r="R96" s="87">
        <v>1118.7605133104</v>
      </c>
      <c r="S96" s="87">
        <f t="shared" si="154"/>
        <v>6340.5803544134005</v>
      </c>
      <c r="T96" s="88">
        <v>6796.5986325816011</v>
      </c>
      <c r="U96" s="63">
        <f t="shared" ref="U96" si="158">S96-T96</f>
        <v>-456.0182781682006</v>
      </c>
      <c r="V96" s="64">
        <f>U96/ABS(T96)</f>
        <v>-6.7095072523796789E-2</v>
      </c>
      <c r="W96" s="51"/>
    </row>
    <row r="97" spans="1:24" s="10" customFormat="1" x14ac:dyDescent="0.25">
      <c r="A97" s="5"/>
      <c r="G97" s="33"/>
      <c r="H97" s="48"/>
      <c r="I97" s="48"/>
      <c r="J97" s="48"/>
      <c r="K97" s="48"/>
      <c r="L97" s="48"/>
      <c r="M97" s="48"/>
      <c r="N97" s="48"/>
      <c r="O97" s="89"/>
      <c r="P97" s="89"/>
      <c r="Q97" s="89"/>
      <c r="R97" s="89"/>
      <c r="S97" s="89"/>
      <c r="T97" s="90"/>
      <c r="U97" s="48"/>
      <c r="V97" s="18"/>
      <c r="W97" s="51"/>
    </row>
    <row r="98" spans="1:24" s="5" customFormat="1" x14ac:dyDescent="0.25">
      <c r="H98" s="33"/>
      <c r="I98" s="33"/>
      <c r="J98" s="33"/>
      <c r="K98" s="33"/>
      <c r="L98" s="33"/>
      <c r="M98" s="33"/>
      <c r="N98" s="33"/>
      <c r="O98" s="90"/>
      <c r="P98" s="90"/>
      <c r="Q98" s="90"/>
      <c r="R98" s="90"/>
      <c r="S98" s="89"/>
      <c r="T98" s="89"/>
      <c r="U98" s="33"/>
      <c r="V98" s="48"/>
      <c r="W98" s="19"/>
      <c r="X98" s="56"/>
    </row>
    <row r="99" spans="1:24" s="7" customFormat="1" x14ac:dyDescent="0.25">
      <c r="B99" s="5" t="s">
        <v>56</v>
      </c>
      <c r="H99" s="24"/>
      <c r="I99" s="24"/>
      <c r="J99" s="24"/>
      <c r="K99" s="24"/>
      <c r="L99" s="24"/>
      <c r="M99" s="24"/>
      <c r="N99" s="24"/>
      <c r="O99" s="66"/>
      <c r="P99" s="66"/>
      <c r="Q99" s="66"/>
      <c r="R99" s="66"/>
      <c r="S99" s="65"/>
      <c r="T99" s="65"/>
      <c r="U99" s="24"/>
      <c r="V99" s="37"/>
      <c r="W99" s="20"/>
      <c r="X99" s="55"/>
    </row>
    <row r="100" spans="1:24" x14ac:dyDescent="0.25">
      <c r="B100" s="11" t="s">
        <v>78</v>
      </c>
    </row>
  </sheetData>
  <pageMargins left="0.25" right="0.25" top="0.75" bottom="0.75" header="0.3" footer="0.3"/>
  <pageSetup scale="40" fitToHeight="0" orientation="landscape" horizontalDpi="300" verticalDpi="300" r:id="rId1"/>
  <rowBreaks count="1" manualBreakCount="1">
    <brk id="46" max="16383" man="1"/>
  </rowBreaks>
  <ignoredErrors>
    <ignoredError sqref="T59 T67 U23 U20 T10 S20 S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 (2)</vt:lpstr>
      <vt:lpstr>A</vt:lpstr>
      <vt:lpstr>'A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2023-04-21T18:02:01Z</cp:lastPrinted>
  <dcterms:created xsi:type="dcterms:W3CDTF">2012-05-30T22:15:58Z</dcterms:created>
  <dcterms:modified xsi:type="dcterms:W3CDTF">2023-05-04T20:09:31Z</dcterms:modified>
</cp:coreProperties>
</file>