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450" tabRatio="685"/>
  </bookViews>
  <sheets>
    <sheet name="A (2)" sheetId="3" r:id="rId1"/>
    <sheet name="A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3" l="1"/>
  <c r="S33" i="3"/>
  <c r="Y33" i="3" s="1"/>
  <c r="Z33" i="3" s="1"/>
  <c r="S28" i="3"/>
  <c r="S25" i="3"/>
  <c r="U25" i="3" s="1"/>
  <c r="V25" i="3" s="1"/>
  <c r="S24" i="3"/>
  <c r="S23" i="3" s="1"/>
  <c r="S22" i="3"/>
  <c r="Y22" i="3" s="1"/>
  <c r="Z22" i="3" s="1"/>
  <c r="S21" i="3"/>
  <c r="Y21" i="3" s="1"/>
  <c r="S19" i="3"/>
  <c r="S36" i="3"/>
  <c r="Y36" i="3" s="1"/>
  <c r="Z36" i="3" s="1"/>
  <c r="S37" i="3"/>
  <c r="Y37" i="3" s="1"/>
  <c r="S40" i="3"/>
  <c r="Y40" i="3" s="1"/>
  <c r="S41" i="3"/>
  <c r="S61" i="3"/>
  <c r="Y61" i="3" s="1"/>
  <c r="Z61" i="3" s="1"/>
  <c r="S62" i="3"/>
  <c r="Y62" i="3" s="1"/>
  <c r="Z62" i="3" s="1"/>
  <c r="S63" i="3"/>
  <c r="Y63" i="3" s="1"/>
  <c r="Z63" i="3" s="1"/>
  <c r="S64" i="3"/>
  <c r="U64" i="3" s="1"/>
  <c r="V64" i="3" s="1"/>
  <c r="S65" i="3"/>
  <c r="Y65" i="3" s="1"/>
  <c r="Z65" i="3" s="1"/>
  <c r="S60" i="3"/>
  <c r="U60" i="3" s="1"/>
  <c r="S69" i="3"/>
  <c r="S70" i="3"/>
  <c r="S71" i="3"/>
  <c r="S72" i="3"/>
  <c r="U72" i="3" s="1"/>
  <c r="V72" i="3" s="1"/>
  <c r="S73" i="3"/>
  <c r="U73" i="3" s="1"/>
  <c r="V73" i="3" s="1"/>
  <c r="S74" i="3"/>
  <c r="S75" i="3"/>
  <c r="S76" i="3"/>
  <c r="S77" i="3"/>
  <c r="S78" i="3"/>
  <c r="S79" i="3"/>
  <c r="Y79" i="3" s="1"/>
  <c r="Z79" i="3" s="1"/>
  <c r="S80" i="3"/>
  <c r="U80" i="3" s="1"/>
  <c r="V80" i="3" s="1"/>
  <c r="S68" i="3"/>
  <c r="Y68" i="3" s="1"/>
  <c r="S88" i="3"/>
  <c r="S87" i="3"/>
  <c r="S86" i="3"/>
  <c r="S85" i="3"/>
  <c r="U85" i="3" s="1"/>
  <c r="V85" i="3" s="1"/>
  <c r="S84" i="3"/>
  <c r="S83" i="3"/>
  <c r="U83" i="3" s="1"/>
  <c r="S90" i="3"/>
  <c r="S92" i="3"/>
  <c r="S13" i="3" s="1"/>
  <c r="S94" i="3"/>
  <c r="S14" i="3" s="1"/>
  <c r="S96" i="3"/>
  <c r="S15" i="3" s="1"/>
  <c r="R39" i="3"/>
  <c r="R20" i="3"/>
  <c r="R18" i="3" s="1"/>
  <c r="R17" i="3" s="1"/>
  <c r="R23" i="3"/>
  <c r="R32" i="3"/>
  <c r="R27" i="3"/>
  <c r="R12" i="3"/>
  <c r="R13" i="3"/>
  <c r="R14" i="3"/>
  <c r="R15" i="3"/>
  <c r="R82" i="3"/>
  <c r="R67" i="3"/>
  <c r="R57" i="3" s="1"/>
  <c r="R59" i="3"/>
  <c r="X30" i="3"/>
  <c r="R53" i="3"/>
  <c r="S8" i="3" a="1"/>
  <c r="S8" i="3" s="1"/>
  <c r="Y88" i="3"/>
  <c r="Z88" i="3" s="1"/>
  <c r="Y87" i="3"/>
  <c r="Z87" i="3" s="1"/>
  <c r="Y84" i="3"/>
  <c r="Z84" i="3" s="1"/>
  <c r="X82" i="3"/>
  <c r="T82" i="3"/>
  <c r="Q82" i="3"/>
  <c r="P82" i="3"/>
  <c r="O82" i="3"/>
  <c r="N82" i="3"/>
  <c r="M82" i="3"/>
  <c r="L82" i="3"/>
  <c r="K82" i="3"/>
  <c r="J82" i="3"/>
  <c r="I82" i="3"/>
  <c r="H82" i="3"/>
  <c r="G82" i="3"/>
  <c r="U78" i="3"/>
  <c r="V78" i="3" s="1"/>
  <c r="U77" i="3"/>
  <c r="V77" i="3" s="1"/>
  <c r="Y76" i="3"/>
  <c r="Z76" i="3" s="1"/>
  <c r="Y75" i="3"/>
  <c r="Z75" i="3" s="1"/>
  <c r="U75" i="3"/>
  <c r="V75" i="3" s="1"/>
  <c r="Y71" i="3"/>
  <c r="Z71" i="3" s="1"/>
  <c r="Y70" i="3"/>
  <c r="Z70" i="3" s="1"/>
  <c r="X67" i="3"/>
  <c r="T67" i="3"/>
  <c r="Q67" i="3"/>
  <c r="P67" i="3"/>
  <c r="O67" i="3"/>
  <c r="N67" i="3"/>
  <c r="M67" i="3"/>
  <c r="L67" i="3"/>
  <c r="K67" i="3"/>
  <c r="J67" i="3"/>
  <c r="I67" i="3"/>
  <c r="H67" i="3"/>
  <c r="G67" i="3"/>
  <c r="X59" i="3"/>
  <c r="T59" i="3"/>
  <c r="Q59" i="3"/>
  <c r="P59" i="3"/>
  <c r="O59" i="3"/>
  <c r="N59" i="3"/>
  <c r="M59" i="3"/>
  <c r="L59" i="3"/>
  <c r="K59" i="3"/>
  <c r="K57" i="3" s="1"/>
  <c r="J59" i="3"/>
  <c r="J57" i="3" s="1"/>
  <c r="I59" i="3"/>
  <c r="I57" i="3" s="1"/>
  <c r="H59" i="3"/>
  <c r="H57" i="3" s="1"/>
  <c r="G59" i="3"/>
  <c r="G57" i="3" s="1"/>
  <c r="G55" i="3" s="1"/>
  <c r="Z53" i="3"/>
  <c r="Y53" i="3"/>
  <c r="V53" i="3"/>
  <c r="U53" i="3"/>
  <c r="Q53" i="3"/>
  <c r="P53" i="3"/>
  <c r="O53" i="3"/>
  <c r="N53" i="3"/>
  <c r="M53" i="3"/>
  <c r="L53" i="3"/>
  <c r="K53" i="3"/>
  <c r="J53" i="3"/>
  <c r="I53" i="3"/>
  <c r="H53" i="3"/>
  <c r="G53" i="3"/>
  <c r="X52" i="3"/>
  <c r="T52" i="3"/>
  <c r="B49" i="3"/>
  <c r="X39" i="3"/>
  <c r="T39" i="3"/>
  <c r="Q39" i="3"/>
  <c r="P39" i="3"/>
  <c r="O39" i="3"/>
  <c r="N39" i="3"/>
  <c r="M39" i="3"/>
  <c r="L39" i="3"/>
  <c r="K39" i="3"/>
  <c r="J39" i="3"/>
  <c r="I39" i="3"/>
  <c r="H39" i="3"/>
  <c r="G39" i="3"/>
  <c r="Y34" i="3"/>
  <c r="Z34" i="3" s="1"/>
  <c r="X32" i="3"/>
  <c r="T32" i="3"/>
  <c r="Q32" i="3"/>
  <c r="P32" i="3"/>
  <c r="O32" i="3"/>
  <c r="N32" i="3"/>
  <c r="M32" i="3"/>
  <c r="L32" i="3"/>
  <c r="K32" i="3"/>
  <c r="J32" i="3"/>
  <c r="I32" i="3"/>
  <c r="H32" i="3"/>
  <c r="G32" i="3"/>
  <c r="Y28" i="3"/>
  <c r="X27" i="3"/>
  <c r="T27" i="3"/>
  <c r="Q27" i="3"/>
  <c r="P27" i="3"/>
  <c r="O27" i="3"/>
  <c r="N27" i="3"/>
  <c r="M27" i="3"/>
  <c r="L27" i="3"/>
  <c r="K27" i="3"/>
  <c r="J27" i="3"/>
  <c r="I27" i="3"/>
  <c r="H27" i="3"/>
  <c r="G27" i="3"/>
  <c r="X23" i="3"/>
  <c r="T23" i="3"/>
  <c r="Q23" i="3"/>
  <c r="P23" i="3"/>
  <c r="O23" i="3"/>
  <c r="N23" i="3"/>
  <c r="M23" i="3"/>
  <c r="L23" i="3"/>
  <c r="K23" i="3"/>
  <c r="J23" i="3"/>
  <c r="J18" i="3" s="1"/>
  <c r="I23" i="3"/>
  <c r="H23" i="3"/>
  <c r="G23" i="3"/>
  <c r="X20" i="3"/>
  <c r="T20" i="3"/>
  <c r="T18" i="3" s="1"/>
  <c r="Q20" i="3"/>
  <c r="Q18" i="3" s="1"/>
  <c r="P20" i="3"/>
  <c r="P18" i="3" s="1"/>
  <c r="P17" i="3" s="1"/>
  <c r="O20" i="3"/>
  <c r="O18" i="3" s="1"/>
  <c r="O17" i="3" s="1"/>
  <c r="N20" i="3"/>
  <c r="N18" i="3" s="1"/>
  <c r="N17" i="3" s="1"/>
  <c r="M20" i="3"/>
  <c r="M18" i="3" s="1"/>
  <c r="M17" i="3" s="1"/>
  <c r="L20" i="3"/>
  <c r="L18" i="3" s="1"/>
  <c r="L17" i="3" s="1"/>
  <c r="K20" i="3"/>
  <c r="J20" i="3"/>
  <c r="I20" i="3"/>
  <c r="H20" i="3"/>
  <c r="G20" i="3"/>
  <c r="G18" i="3" s="1"/>
  <c r="I19" i="3"/>
  <c r="J17" i="3"/>
  <c r="X15" i="3"/>
  <c r="T15" i="3"/>
  <c r="Q15" i="3"/>
  <c r="P15" i="3"/>
  <c r="O15" i="3"/>
  <c r="N15" i="3"/>
  <c r="M15" i="3"/>
  <c r="L15" i="3"/>
  <c r="K15" i="3"/>
  <c r="J15" i="3"/>
  <c r="I15" i="3"/>
  <c r="H15" i="3"/>
  <c r="G15" i="3"/>
  <c r="X14" i="3"/>
  <c r="T14" i="3"/>
  <c r="Q14" i="3"/>
  <c r="P14" i="3"/>
  <c r="O14" i="3"/>
  <c r="N14" i="3"/>
  <c r="M14" i="3"/>
  <c r="L14" i="3"/>
  <c r="K14" i="3"/>
  <c r="J14" i="3"/>
  <c r="I14" i="3"/>
  <c r="H14" i="3"/>
  <c r="G14" i="3"/>
  <c r="X13" i="3"/>
  <c r="T13" i="3"/>
  <c r="Q13" i="3"/>
  <c r="P13" i="3"/>
  <c r="O13" i="3"/>
  <c r="N13" i="3"/>
  <c r="M13" i="3"/>
  <c r="L13" i="3"/>
  <c r="K13" i="3"/>
  <c r="J13" i="3"/>
  <c r="I13" i="3"/>
  <c r="H13" i="3"/>
  <c r="G13" i="3"/>
  <c r="X12" i="3"/>
  <c r="T12" i="3"/>
  <c r="Q12" i="3"/>
  <c r="P12" i="3"/>
  <c r="O12" i="3"/>
  <c r="N12" i="3"/>
  <c r="M12" i="3"/>
  <c r="L12" i="3"/>
  <c r="K12" i="3"/>
  <c r="J12" i="3"/>
  <c r="I12" i="3"/>
  <c r="H12" i="3"/>
  <c r="G12" i="3"/>
  <c r="R96" i="2"/>
  <c r="R94" i="2"/>
  <c r="R92" i="2"/>
  <c r="R90" i="2"/>
  <c r="R88" i="2"/>
  <c r="R87" i="2"/>
  <c r="R86" i="2"/>
  <c r="R85" i="2"/>
  <c r="R84" i="2"/>
  <c r="R83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5" i="2"/>
  <c r="R64" i="2"/>
  <c r="R63" i="2"/>
  <c r="R62" i="2"/>
  <c r="R61" i="2"/>
  <c r="R60" i="2"/>
  <c r="R41" i="2"/>
  <c r="R40" i="2"/>
  <c r="R37" i="2"/>
  <c r="R36" i="2"/>
  <c r="R34" i="2"/>
  <c r="R33" i="2"/>
  <c r="R28" i="2"/>
  <c r="R21" i="2"/>
  <c r="R22" i="2"/>
  <c r="R24" i="2"/>
  <c r="R25" i="2"/>
  <c r="Q18" i="2"/>
  <c r="Q17" i="2" s="1"/>
  <c r="Q20" i="2"/>
  <c r="Q23" i="2"/>
  <c r="Q27" i="2"/>
  <c r="Q11" i="2"/>
  <c r="Q10" i="2" s="1"/>
  <c r="Q30" i="2" s="1"/>
  <c r="Q12" i="2"/>
  <c r="Q13" i="2"/>
  <c r="Q14" i="2"/>
  <c r="Q15" i="2"/>
  <c r="Q32" i="2"/>
  <c r="Q39" i="2"/>
  <c r="Q55" i="2"/>
  <c r="Q57" i="2"/>
  <c r="Q59" i="2"/>
  <c r="Q67" i="2"/>
  <c r="Q82" i="2"/>
  <c r="Y85" i="3" l="1"/>
  <c r="Z85" i="3" s="1"/>
  <c r="Y94" i="3"/>
  <c r="Y14" i="3" s="1"/>
  <c r="R55" i="3"/>
  <c r="R11" i="3"/>
  <c r="R10" i="3" s="1"/>
  <c r="R30" i="3" s="1"/>
  <c r="R45" i="3" s="1"/>
  <c r="R43" i="3"/>
  <c r="Y92" i="3"/>
  <c r="Z92" i="3" s="1"/>
  <c r="X57" i="3"/>
  <c r="X11" i="3" s="1"/>
  <c r="I11" i="3"/>
  <c r="I55" i="3"/>
  <c r="J11" i="3"/>
  <c r="J10" i="3" s="1"/>
  <c r="J30" i="3" s="1"/>
  <c r="J55" i="3"/>
  <c r="K11" i="3"/>
  <c r="K10" i="3" s="1"/>
  <c r="K55" i="3"/>
  <c r="U37" i="3"/>
  <c r="V37" i="3" s="1"/>
  <c r="Y77" i="3"/>
  <c r="Z77" i="3" s="1"/>
  <c r="Y25" i="3"/>
  <c r="Z25" i="3" s="1"/>
  <c r="U70" i="3"/>
  <c r="V70" i="3" s="1"/>
  <c r="Y78" i="3"/>
  <c r="Z78" i="3" s="1"/>
  <c r="U62" i="3"/>
  <c r="V62" i="3" s="1"/>
  <c r="Q17" i="3"/>
  <c r="G17" i="3"/>
  <c r="U92" i="3"/>
  <c r="U13" i="3" s="1"/>
  <c r="V13" i="3" s="1"/>
  <c r="H18" i="3"/>
  <c r="H17" i="3" s="1"/>
  <c r="U33" i="3"/>
  <c r="V33" i="3" s="1"/>
  <c r="Y64" i="3"/>
  <c r="Z64" i="3" s="1"/>
  <c r="X55" i="3"/>
  <c r="L57" i="3"/>
  <c r="I18" i="3"/>
  <c r="I17" i="3" s="1"/>
  <c r="I30" i="3" s="1"/>
  <c r="T17" i="3"/>
  <c r="Y72" i="3"/>
  <c r="Z72" i="3" s="1"/>
  <c r="P57" i="3"/>
  <c r="P55" i="3" s="1"/>
  <c r="T57" i="3"/>
  <c r="T55" i="3" s="1"/>
  <c r="X10" i="3"/>
  <c r="I10" i="3"/>
  <c r="Y24" i="3"/>
  <c r="Z24" i="3" s="1"/>
  <c r="K18" i="3"/>
  <c r="K17" i="3" s="1"/>
  <c r="X18" i="3"/>
  <c r="X17" i="3" s="1"/>
  <c r="Q57" i="3"/>
  <c r="Q55" i="3" s="1"/>
  <c r="S53" i="3"/>
  <c r="T8" i="3"/>
  <c r="T53" i="3" s="1"/>
  <c r="V83" i="3"/>
  <c r="Y27" i="3"/>
  <c r="Z27" i="3" s="1"/>
  <c r="Z28" i="3"/>
  <c r="P11" i="3"/>
  <c r="P10" i="3" s="1"/>
  <c r="P30" i="3" s="1"/>
  <c r="Y69" i="3"/>
  <c r="Z69" i="3" s="1"/>
  <c r="S67" i="3"/>
  <c r="U69" i="3"/>
  <c r="V69" i="3" s="1"/>
  <c r="U22" i="3"/>
  <c r="V22" i="3" s="1"/>
  <c r="Y86" i="3"/>
  <c r="Z86" i="3" s="1"/>
  <c r="U86" i="3"/>
  <c r="V86" i="3" s="1"/>
  <c r="Y41" i="3"/>
  <c r="Z41" i="3" s="1"/>
  <c r="U41" i="3"/>
  <c r="V41" i="3" s="1"/>
  <c r="S39" i="3"/>
  <c r="Q11" i="3"/>
  <c r="Q10" i="3" s="1"/>
  <c r="Q30" i="3" s="1"/>
  <c r="Y90" i="3"/>
  <c r="U90" i="3"/>
  <c r="S12" i="3"/>
  <c r="Y20" i="3"/>
  <c r="Z20" i="3" s="1"/>
  <c r="J45" i="3"/>
  <c r="J43" i="3"/>
  <c r="Z40" i="3"/>
  <c r="O57" i="3"/>
  <c r="U65" i="3"/>
  <c r="V65" i="3" s="1"/>
  <c r="S82" i="3"/>
  <c r="Y83" i="3"/>
  <c r="S20" i="3"/>
  <c r="Z68" i="3"/>
  <c r="Z21" i="3"/>
  <c r="U28" i="3"/>
  <c r="S27" i="3"/>
  <c r="Y73" i="3"/>
  <c r="Z73" i="3" s="1"/>
  <c r="U84" i="3"/>
  <c r="V84" i="3" s="1"/>
  <c r="Y74" i="3"/>
  <c r="Z74" i="3" s="1"/>
  <c r="U74" i="3"/>
  <c r="V74" i="3" s="1"/>
  <c r="U68" i="3"/>
  <c r="U71" i="3"/>
  <c r="V71" i="3" s="1"/>
  <c r="U88" i="3"/>
  <c r="V88" i="3" s="1"/>
  <c r="U94" i="3"/>
  <c r="U14" i="3" s="1"/>
  <c r="U34" i="3"/>
  <c r="V34" i="3" s="1"/>
  <c r="G11" i="3"/>
  <c r="G10" i="3" s="1"/>
  <c r="G30" i="3" s="1"/>
  <c r="S32" i="3"/>
  <c r="U36" i="3"/>
  <c r="V36" i="3" s="1"/>
  <c r="Y80" i="3"/>
  <c r="Z80" i="3" s="1"/>
  <c r="U40" i="3"/>
  <c r="U21" i="3"/>
  <c r="Y32" i="3"/>
  <c r="Z32" i="3" s="1"/>
  <c r="M57" i="3"/>
  <c r="U76" i="3"/>
  <c r="V76" i="3" s="1"/>
  <c r="H55" i="3"/>
  <c r="H11" i="3"/>
  <c r="H10" i="3" s="1"/>
  <c r="U63" i="3"/>
  <c r="V63" i="3" s="1"/>
  <c r="S59" i="3"/>
  <c r="Y60" i="3"/>
  <c r="U24" i="3"/>
  <c r="N57" i="3"/>
  <c r="U61" i="3"/>
  <c r="V61" i="3" s="1"/>
  <c r="Y96" i="3"/>
  <c r="U96" i="3"/>
  <c r="U79" i="3"/>
  <c r="V79" i="3" s="1"/>
  <c r="U87" i="3"/>
  <c r="V87" i="3" s="1"/>
  <c r="Q45" i="2"/>
  <c r="Q43" i="2"/>
  <c r="R8" i="2" a="1"/>
  <c r="R8" i="2" s="1"/>
  <c r="Q53" i="2"/>
  <c r="Y59" i="3" l="1"/>
  <c r="Y13" i="3"/>
  <c r="Z13" i="3" s="1"/>
  <c r="V92" i="3"/>
  <c r="T11" i="3"/>
  <c r="T10" i="3" s="1"/>
  <c r="T30" i="3" s="1"/>
  <c r="T43" i="3" s="1"/>
  <c r="Y39" i="3"/>
  <c r="Z39" i="3" s="1"/>
  <c r="L55" i="3"/>
  <c r="L11" i="3"/>
  <c r="L10" i="3" s="1"/>
  <c r="L30" i="3" s="1"/>
  <c r="S57" i="3"/>
  <c r="S55" i="3" s="1"/>
  <c r="K30" i="3"/>
  <c r="Y23" i="3"/>
  <c r="Z23" i="3" s="1"/>
  <c r="H30" i="3"/>
  <c r="H43" i="3" s="1"/>
  <c r="X8" i="3"/>
  <c r="X53" i="3" s="1"/>
  <c r="O55" i="3"/>
  <c r="O11" i="3"/>
  <c r="O10" i="3" s="1"/>
  <c r="O30" i="3" s="1"/>
  <c r="V28" i="3"/>
  <c r="U27" i="3"/>
  <c r="V27" i="3" s="1"/>
  <c r="P43" i="3"/>
  <c r="P45" i="3"/>
  <c r="M11" i="3"/>
  <c r="M10" i="3" s="1"/>
  <c r="M30" i="3" s="1"/>
  <c r="M55" i="3"/>
  <c r="V96" i="3"/>
  <c r="U15" i="3"/>
  <c r="V15" i="3" s="1"/>
  <c r="U19" i="3"/>
  <c r="V19" i="3" s="1"/>
  <c r="S18" i="3"/>
  <c r="Y19" i="3"/>
  <c r="Y82" i="3"/>
  <c r="Z82" i="3" s="1"/>
  <c r="Z83" i="3"/>
  <c r="Y67" i="3"/>
  <c r="Z67" i="3" s="1"/>
  <c r="V21" i="3"/>
  <c r="U20" i="3"/>
  <c r="V20" i="3" s="1"/>
  <c r="U67" i="3"/>
  <c r="V67" i="3" s="1"/>
  <c r="V68" i="3"/>
  <c r="N11" i="3"/>
  <c r="N10" i="3" s="1"/>
  <c r="N30" i="3" s="1"/>
  <c r="N55" i="3"/>
  <c r="U39" i="3"/>
  <c r="V39" i="3" s="1"/>
  <c r="V40" i="3"/>
  <c r="V90" i="3"/>
  <c r="U12" i="3"/>
  <c r="V12" i="3" s="1"/>
  <c r="Q43" i="3"/>
  <c r="Q45" i="3"/>
  <c r="G45" i="3"/>
  <c r="G43" i="3"/>
  <c r="U32" i="3"/>
  <c r="V32" i="3" s="1"/>
  <c r="U59" i="3"/>
  <c r="Z96" i="3"/>
  <c r="Y15" i="3"/>
  <c r="Z15" i="3" s="1"/>
  <c r="U23" i="3"/>
  <c r="V23" i="3" s="1"/>
  <c r="V24" i="3"/>
  <c r="Z90" i="3"/>
  <c r="Y12" i="3"/>
  <c r="Z12" i="3" s="1"/>
  <c r="Z59" i="3"/>
  <c r="I45" i="3"/>
  <c r="I43" i="3"/>
  <c r="U82" i="3"/>
  <c r="V82" i="3" s="1"/>
  <c r="P12" i="2"/>
  <c r="P13" i="2"/>
  <c r="P14" i="2"/>
  <c r="P15" i="2"/>
  <c r="P32" i="2"/>
  <c r="P39" i="2"/>
  <c r="P59" i="2"/>
  <c r="P20" i="2"/>
  <c r="P23" i="2"/>
  <c r="P27" i="2"/>
  <c r="P67" i="2"/>
  <c r="P82" i="2"/>
  <c r="P53" i="2"/>
  <c r="S11" i="3" l="1"/>
  <c r="S10" i="3" s="1"/>
  <c r="S30" i="3" s="1"/>
  <c r="T45" i="3"/>
  <c r="Y57" i="3"/>
  <c r="Y11" i="3" s="1"/>
  <c r="X45" i="3"/>
  <c r="X43" i="3"/>
  <c r="H45" i="3"/>
  <c r="L45" i="3"/>
  <c r="L43" i="3"/>
  <c r="K45" i="3"/>
  <c r="K43" i="3"/>
  <c r="U18" i="3"/>
  <c r="S17" i="3"/>
  <c r="O43" i="3"/>
  <c r="O45" i="3"/>
  <c r="N45" i="3"/>
  <c r="N43" i="3"/>
  <c r="Y18" i="3"/>
  <c r="Z19" i="3"/>
  <c r="V59" i="3"/>
  <c r="U57" i="3"/>
  <c r="M45" i="3"/>
  <c r="M43" i="3"/>
  <c r="P57" i="2"/>
  <c r="P18" i="2"/>
  <c r="P17" i="2" s="1"/>
  <c r="P11" i="2"/>
  <c r="P10" i="2" s="1"/>
  <c r="P30" i="2" s="1"/>
  <c r="P55" i="2"/>
  <c r="O53" i="2"/>
  <c r="Y55" i="3" l="1"/>
  <c r="Z55" i="3" s="1"/>
  <c r="Z57" i="3"/>
  <c r="Z18" i="3"/>
  <c r="Y17" i="3"/>
  <c r="Z17" i="3" s="1"/>
  <c r="Z11" i="3"/>
  <c r="Y10" i="3"/>
  <c r="S43" i="3"/>
  <c r="S45" i="3"/>
  <c r="U55" i="3"/>
  <c r="V55" i="3" s="1"/>
  <c r="U11" i="3"/>
  <c r="V57" i="3"/>
  <c r="V18" i="3"/>
  <c r="U17" i="3"/>
  <c r="V17" i="3" s="1"/>
  <c r="P45" i="2"/>
  <c r="P43" i="2"/>
  <c r="O12" i="2"/>
  <c r="O13" i="2"/>
  <c r="O14" i="2"/>
  <c r="O15" i="2"/>
  <c r="O82" i="2"/>
  <c r="O67" i="2"/>
  <c r="O59" i="2"/>
  <c r="O57" i="2" s="1"/>
  <c r="O55" i="2" s="1"/>
  <c r="O20" i="2"/>
  <c r="O23" i="2"/>
  <c r="O27" i="2"/>
  <c r="O32" i="2"/>
  <c r="O39" i="2"/>
  <c r="S82" i="2"/>
  <c r="V11" i="3" l="1"/>
  <c r="U10" i="3"/>
  <c r="Y30" i="3"/>
  <c r="Z10" i="3"/>
  <c r="O18" i="2"/>
  <c r="O17" i="2" s="1"/>
  <c r="O11" i="2"/>
  <c r="O10" i="2" s="1"/>
  <c r="H53" i="2"/>
  <c r="I53" i="2"/>
  <c r="J53" i="2"/>
  <c r="K53" i="2"/>
  <c r="L53" i="2"/>
  <c r="M53" i="2"/>
  <c r="N53" i="2"/>
  <c r="N82" i="2"/>
  <c r="N67" i="2"/>
  <c r="N59" i="2"/>
  <c r="N39" i="2"/>
  <c r="N32" i="2"/>
  <c r="N27" i="2"/>
  <c r="N23" i="2"/>
  <c r="N20" i="2"/>
  <c r="N15" i="2"/>
  <c r="N14" i="2"/>
  <c r="N13" i="2"/>
  <c r="N12" i="2"/>
  <c r="U30" i="3" l="1"/>
  <c r="V10" i="3"/>
  <c r="Y45" i="3"/>
  <c r="Z45" i="3" s="1"/>
  <c r="Z30" i="3"/>
  <c r="Y43" i="3"/>
  <c r="Z43" i="3" s="1"/>
  <c r="N18" i="2"/>
  <c r="N17" i="2" s="1"/>
  <c r="O30" i="2"/>
  <c r="O45" i="2" s="1"/>
  <c r="N57" i="2"/>
  <c r="N55" i="2" s="1"/>
  <c r="V30" i="3" l="1"/>
  <c r="U45" i="3"/>
  <c r="V45" i="3" s="1"/>
  <c r="U43" i="3"/>
  <c r="V43" i="3" s="1"/>
  <c r="O43" i="2"/>
  <c r="N11" i="2"/>
  <c r="N10" i="2" s="1"/>
  <c r="N30" i="2" s="1"/>
  <c r="N43" i="2" s="1"/>
  <c r="N45" i="2" l="1"/>
  <c r="M12" i="2"/>
  <c r="M13" i="2"/>
  <c r="M14" i="2"/>
  <c r="M15" i="2"/>
  <c r="M20" i="2"/>
  <c r="M23" i="2"/>
  <c r="M27" i="2"/>
  <c r="M32" i="2"/>
  <c r="M39" i="2"/>
  <c r="M59" i="2"/>
  <c r="M67" i="2"/>
  <c r="M82" i="2"/>
  <c r="M18" i="2" l="1"/>
  <c r="M17" i="2" s="1"/>
  <c r="M57" i="2"/>
  <c r="M11" i="2" s="1"/>
  <c r="M10" i="2" s="1"/>
  <c r="L82" i="2"/>
  <c r="L67" i="2"/>
  <c r="L59" i="2"/>
  <c r="L39" i="2"/>
  <c r="L32" i="2"/>
  <c r="L27" i="2"/>
  <c r="L23" i="2"/>
  <c r="L20" i="2"/>
  <c r="L15" i="2"/>
  <c r="L14" i="2"/>
  <c r="L13" i="2"/>
  <c r="L12" i="2"/>
  <c r="M30" i="2" l="1"/>
  <c r="M45" i="2" s="1"/>
  <c r="M55" i="2"/>
  <c r="L57" i="2"/>
  <c r="L55" i="2" s="1"/>
  <c r="L18" i="2"/>
  <c r="L17" i="2" s="1"/>
  <c r="M43" i="2" l="1"/>
  <c r="L11" i="2"/>
  <c r="L10" i="2" s="1"/>
  <c r="L30" i="2" s="1"/>
  <c r="L45" i="2" s="1"/>
  <c r="L43" i="2" l="1"/>
  <c r="K82" i="2" l="1"/>
  <c r="K67" i="2"/>
  <c r="K59" i="2"/>
  <c r="K39" i="2"/>
  <c r="K32" i="2"/>
  <c r="K27" i="2"/>
  <c r="K23" i="2"/>
  <c r="K20" i="2"/>
  <c r="K15" i="2"/>
  <c r="K14" i="2"/>
  <c r="K13" i="2"/>
  <c r="K12" i="2"/>
  <c r="K18" i="2" l="1"/>
  <c r="K17" i="2" s="1"/>
  <c r="K57" i="2"/>
  <c r="K55" i="2" s="1"/>
  <c r="R23" i="2"/>
  <c r="R20" i="2"/>
  <c r="S52" i="2"/>
  <c r="J82" i="2"/>
  <c r="J67" i="2"/>
  <c r="J59" i="2"/>
  <c r="J39" i="2"/>
  <c r="J32" i="2"/>
  <c r="J27" i="2"/>
  <c r="J23" i="2"/>
  <c r="J18" i="2" s="1"/>
  <c r="J20" i="2"/>
  <c r="J15" i="2"/>
  <c r="J14" i="2"/>
  <c r="J13" i="2"/>
  <c r="J12" i="2"/>
  <c r="J17" i="2" l="1"/>
  <c r="K11" i="2"/>
  <c r="K10" i="2" s="1"/>
  <c r="K30" i="2" s="1"/>
  <c r="K45" i="2" s="1"/>
  <c r="J57" i="2"/>
  <c r="J11" i="2" s="1"/>
  <c r="J10" i="2" s="1"/>
  <c r="J30" i="2" s="1"/>
  <c r="I19" i="2"/>
  <c r="R19" i="2" s="1"/>
  <c r="J55" i="2" l="1"/>
  <c r="K43" i="2"/>
  <c r="J43" i="2"/>
  <c r="J45" i="2"/>
  <c r="W52" i="2"/>
  <c r="G53" i="2"/>
  <c r="X96" i="2" l="1"/>
  <c r="Y96" i="2" s="1"/>
  <c r="X94" i="2"/>
  <c r="X92" i="2"/>
  <c r="Y92" i="2" s="1"/>
  <c r="X90" i="2"/>
  <c r="X12" i="2" s="1"/>
  <c r="X88" i="2"/>
  <c r="Y88" i="2" s="1"/>
  <c r="X87" i="2"/>
  <c r="Y87" i="2" s="1"/>
  <c r="X86" i="2"/>
  <c r="Y86" i="2" s="1"/>
  <c r="X84" i="2"/>
  <c r="Y84" i="2" s="1"/>
  <c r="X80" i="2"/>
  <c r="Y80" i="2" s="1"/>
  <c r="X79" i="2"/>
  <c r="Y79" i="2" s="1"/>
  <c r="X78" i="2"/>
  <c r="Y78" i="2" s="1"/>
  <c r="X77" i="2"/>
  <c r="Y77" i="2" s="1"/>
  <c r="X76" i="2"/>
  <c r="Y76" i="2" s="1"/>
  <c r="X75" i="2"/>
  <c r="Y75" i="2" s="1"/>
  <c r="X74" i="2"/>
  <c r="Y74" i="2" s="1"/>
  <c r="X73" i="2"/>
  <c r="Y73" i="2" s="1"/>
  <c r="X72" i="2"/>
  <c r="Y72" i="2" s="1"/>
  <c r="X71" i="2"/>
  <c r="Y71" i="2" s="1"/>
  <c r="X70" i="2"/>
  <c r="Y70" i="2" s="1"/>
  <c r="X69" i="2"/>
  <c r="Y69" i="2" s="1"/>
  <c r="X68" i="2"/>
  <c r="Y68" i="2" s="1"/>
  <c r="X65" i="2"/>
  <c r="Y65" i="2" s="1"/>
  <c r="X64" i="2"/>
  <c r="Y64" i="2" s="1"/>
  <c r="X62" i="2"/>
  <c r="Y62" i="2" s="1"/>
  <c r="X61" i="2"/>
  <c r="Y61" i="2" s="1"/>
  <c r="X60" i="2"/>
  <c r="X41" i="2"/>
  <c r="Y41" i="2" s="1"/>
  <c r="X40" i="2"/>
  <c r="X36" i="2"/>
  <c r="Y36" i="2" s="1"/>
  <c r="X34" i="2"/>
  <c r="Y34" i="2" s="1"/>
  <c r="X33" i="2"/>
  <c r="Y33" i="2" s="1"/>
  <c r="X28" i="2"/>
  <c r="X27" i="2" s="1"/>
  <c r="X22" i="2"/>
  <c r="X21" i="2"/>
  <c r="Y21" i="2" s="1"/>
  <c r="Y53" i="2"/>
  <c r="X53" i="2"/>
  <c r="W14" i="2"/>
  <c r="W12" i="2"/>
  <c r="W82" i="2"/>
  <c r="W67" i="2"/>
  <c r="W59" i="2"/>
  <c r="W39" i="2"/>
  <c r="W32" i="2"/>
  <c r="W27" i="2"/>
  <c r="W23" i="2"/>
  <c r="W20" i="2"/>
  <c r="W15" i="2"/>
  <c r="W13" i="2"/>
  <c r="X13" i="2" l="1"/>
  <c r="Y13" i="2" s="1"/>
  <c r="X20" i="2"/>
  <c r="Y20" i="2" s="1"/>
  <c r="Y22" i="2"/>
  <c r="X14" i="2"/>
  <c r="X39" i="2"/>
  <c r="Y39" i="2" s="1"/>
  <c r="X15" i="2"/>
  <c r="Y15" i="2" s="1"/>
  <c r="Y40" i="2"/>
  <c r="Y28" i="2"/>
  <c r="Y90" i="2"/>
  <c r="X67" i="2"/>
  <c r="Y67" i="2" s="1"/>
  <c r="X32" i="2"/>
  <c r="Y32" i="2" s="1"/>
  <c r="W18" i="2"/>
  <c r="W17" i="2" s="1"/>
  <c r="Y12" i="2"/>
  <c r="W57" i="2"/>
  <c r="W11" i="2" s="1"/>
  <c r="W10" i="2" s="1"/>
  <c r="Y27" i="2"/>
  <c r="X37" i="2"/>
  <c r="X85" i="2"/>
  <c r="Y85" i="2" s="1"/>
  <c r="X83" i="2"/>
  <c r="X63" i="2"/>
  <c r="X25" i="2"/>
  <c r="Y25" i="2" s="1"/>
  <c r="X24" i="2"/>
  <c r="X19" i="2"/>
  <c r="I82" i="2"/>
  <c r="I67" i="2"/>
  <c r="I59" i="2"/>
  <c r="I39" i="2"/>
  <c r="I32" i="2"/>
  <c r="I27" i="2"/>
  <c r="I23" i="2"/>
  <c r="I20" i="2"/>
  <c r="I15" i="2"/>
  <c r="I14" i="2"/>
  <c r="I13" i="2"/>
  <c r="I12" i="2"/>
  <c r="W55" i="2" l="1"/>
  <c r="W30" i="2"/>
  <c r="W43" i="2" s="1"/>
  <c r="I18" i="2"/>
  <c r="I17" i="2" s="1"/>
  <c r="Y24" i="2"/>
  <c r="X23" i="2"/>
  <c r="Y23" i="2" s="1"/>
  <c r="Y19" i="2"/>
  <c r="X82" i="2"/>
  <c r="Y82" i="2" s="1"/>
  <c r="Y83" i="2"/>
  <c r="X59" i="2"/>
  <c r="Y63" i="2"/>
  <c r="I57" i="2"/>
  <c r="I55" i="2" s="1"/>
  <c r="W45" i="2" l="1"/>
  <c r="X18" i="2"/>
  <c r="Y18" i="2" s="1"/>
  <c r="I11" i="2"/>
  <c r="I10" i="2" s="1"/>
  <c r="I30" i="2" s="1"/>
  <c r="I43" i="2" s="1"/>
  <c r="Y59" i="2"/>
  <c r="X57" i="2"/>
  <c r="X17" i="2" l="1"/>
  <c r="Y17" i="2" s="1"/>
  <c r="I45" i="2"/>
  <c r="Y57" i="2"/>
  <c r="X11" i="2"/>
  <c r="X55" i="2"/>
  <c r="Y55" i="2" s="1"/>
  <c r="X10" i="2" l="1"/>
  <c r="Y11" i="2"/>
  <c r="X30" i="2" l="1"/>
  <c r="Y10" i="2"/>
  <c r="Y30" i="2" l="1"/>
  <c r="X45" i="2"/>
  <c r="Y45" i="2" s="1"/>
  <c r="X43" i="2"/>
  <c r="Y43" i="2" s="1"/>
  <c r="T53" i="2" l="1"/>
  <c r="T96" i="2"/>
  <c r="T15" i="2" s="1"/>
  <c r="T94" i="2"/>
  <c r="T14" i="2" s="1"/>
  <c r="T92" i="2"/>
  <c r="T13" i="2" s="1"/>
  <c r="T88" i="2"/>
  <c r="T87" i="2"/>
  <c r="T86" i="2"/>
  <c r="T85" i="2"/>
  <c r="T84" i="2"/>
  <c r="T83" i="2"/>
  <c r="R82" i="2"/>
  <c r="H82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U68" i="2" s="1"/>
  <c r="H67" i="2"/>
  <c r="T65" i="2"/>
  <c r="T64" i="2"/>
  <c r="T63" i="2"/>
  <c r="T62" i="2"/>
  <c r="T61" i="2"/>
  <c r="H59" i="2"/>
  <c r="T41" i="2"/>
  <c r="T40" i="2"/>
  <c r="H39" i="2"/>
  <c r="T37" i="2"/>
  <c r="U37" i="2" s="1"/>
  <c r="T34" i="2"/>
  <c r="T33" i="2"/>
  <c r="H32" i="2"/>
  <c r="R27" i="2"/>
  <c r="H27" i="2"/>
  <c r="T25" i="2"/>
  <c r="H23" i="2"/>
  <c r="T22" i="2"/>
  <c r="H20" i="2"/>
  <c r="T19" i="2"/>
  <c r="H15" i="2"/>
  <c r="R14" i="2"/>
  <c r="H14" i="2"/>
  <c r="H13" i="2"/>
  <c r="R12" i="2"/>
  <c r="H12" i="2"/>
  <c r="R53" i="2"/>
  <c r="T67" i="2" l="1"/>
  <c r="H57" i="2"/>
  <c r="H11" i="2" s="1"/>
  <c r="H10" i="2" s="1"/>
  <c r="H18" i="2"/>
  <c r="H17" i="2" s="1"/>
  <c r="R13" i="2"/>
  <c r="R15" i="2"/>
  <c r="R32" i="2"/>
  <c r="R39" i="2"/>
  <c r="R18" i="2"/>
  <c r="R59" i="2"/>
  <c r="T82" i="2"/>
  <c r="S8" i="2"/>
  <c r="W8" i="2" s="1"/>
  <c r="W53" i="2" s="1"/>
  <c r="T90" i="2"/>
  <c r="T12" i="2" s="1"/>
  <c r="T39" i="2"/>
  <c r="T32" i="2"/>
  <c r="T28" i="2"/>
  <c r="T27" i="2" s="1"/>
  <c r="T24" i="2"/>
  <c r="T23" i="2" s="1"/>
  <c r="T21" i="2"/>
  <c r="T20" i="2" s="1"/>
  <c r="R67" i="2"/>
  <c r="T60" i="2"/>
  <c r="T59" i="2" s="1"/>
  <c r="T36" i="2"/>
  <c r="H55" i="2" l="1"/>
  <c r="H30" i="2"/>
  <c r="H43" i="2" s="1"/>
  <c r="R57" i="2"/>
  <c r="R11" i="2" s="1"/>
  <c r="R10" i="2" s="1"/>
  <c r="T57" i="2"/>
  <c r="T55" i="2" s="1"/>
  <c r="R17" i="2"/>
  <c r="S53" i="2"/>
  <c r="H45" i="2" l="1"/>
  <c r="R55" i="2"/>
  <c r="T11" i="2"/>
  <c r="T10" i="2" s="1"/>
  <c r="R30" i="2"/>
  <c r="R45" i="2" s="1"/>
  <c r="S67" i="2"/>
  <c r="S59" i="2"/>
  <c r="S39" i="2"/>
  <c r="S32" i="2"/>
  <c r="S27" i="2"/>
  <c r="S23" i="2"/>
  <c r="S20" i="2"/>
  <c r="S12" i="2"/>
  <c r="S13" i="2"/>
  <c r="S14" i="2"/>
  <c r="S15" i="2"/>
  <c r="G82" i="2"/>
  <c r="G67" i="2"/>
  <c r="G59" i="2"/>
  <c r="G39" i="2"/>
  <c r="G32" i="2"/>
  <c r="G27" i="2"/>
  <c r="G23" i="2"/>
  <c r="G20" i="2"/>
  <c r="G12" i="2"/>
  <c r="G13" i="2"/>
  <c r="G14" i="2"/>
  <c r="G15" i="2"/>
  <c r="R43" i="2" l="1"/>
  <c r="G18" i="2"/>
  <c r="G17" i="2" s="1"/>
  <c r="S18" i="2"/>
  <c r="T18" i="2" s="1"/>
  <c r="T17" i="2" s="1"/>
  <c r="T30" i="2" s="1"/>
  <c r="T43" i="2" s="1"/>
  <c r="G57" i="2"/>
  <c r="G11" i="2" s="1"/>
  <c r="G10" i="2" s="1"/>
  <c r="S57" i="2"/>
  <c r="S55" i="2" s="1"/>
  <c r="U96" i="2"/>
  <c r="U92" i="2"/>
  <c r="U90" i="2"/>
  <c r="U88" i="2"/>
  <c r="U87" i="2"/>
  <c r="U86" i="2"/>
  <c r="U85" i="2"/>
  <c r="U84" i="2"/>
  <c r="U83" i="2"/>
  <c r="U80" i="2"/>
  <c r="U79" i="2"/>
  <c r="U78" i="2"/>
  <c r="U77" i="2"/>
  <c r="U76" i="2"/>
  <c r="U75" i="2"/>
  <c r="U74" i="2"/>
  <c r="U73" i="2"/>
  <c r="U72" i="2"/>
  <c r="U71" i="2"/>
  <c r="U70" i="2"/>
  <c r="U69" i="2"/>
  <c r="U65" i="2"/>
  <c r="U64" i="2"/>
  <c r="U63" i="2"/>
  <c r="U62" i="2"/>
  <c r="U61" i="2"/>
  <c r="U41" i="2"/>
  <c r="U40" i="2"/>
  <c r="U36" i="2"/>
  <c r="U34" i="2"/>
  <c r="U33" i="2"/>
  <c r="U28" i="2"/>
  <c r="U19" i="2"/>
  <c r="U21" i="2"/>
  <c r="U22" i="2"/>
  <c r="U24" i="2"/>
  <c r="U25" i="2"/>
  <c r="G55" i="2" l="1"/>
  <c r="T45" i="2"/>
  <c r="S17" i="2"/>
  <c r="S11" i="2"/>
  <c r="S10" i="2" s="1"/>
  <c r="G30" i="2"/>
  <c r="G43" i="2" s="1"/>
  <c r="S30" i="2" l="1"/>
  <c r="S45" i="2" s="1"/>
  <c r="G45" i="2"/>
  <c r="U82" i="2"/>
  <c r="U67" i="2"/>
  <c r="U59" i="2"/>
  <c r="U53" i="2"/>
  <c r="B49" i="2"/>
  <c r="U39" i="2"/>
  <c r="U32" i="2"/>
  <c r="U27" i="2"/>
  <c r="U23" i="2"/>
  <c r="U20" i="2"/>
  <c r="U15" i="2"/>
  <c r="U13" i="2"/>
  <c r="U12" i="2"/>
  <c r="S43" i="2" l="1"/>
  <c r="U57" i="2"/>
  <c r="U55" i="2" l="1"/>
  <c r="U10" i="2"/>
  <c r="U17" i="2"/>
  <c r="U18" i="2"/>
  <c r="U11" i="2" l="1"/>
  <c r="U30" i="2" l="1"/>
  <c r="U45" i="2"/>
  <c r="U43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<sst xmlns="http://schemas.openxmlformats.org/spreadsheetml/2006/main" count="233" uniqueCount="82">
  <si>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</si>
  <si>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</si>
  <si>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</si>
  <si>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</si>
  <si>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</si>
  <si>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</si>
  <si>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</si>
  <si>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</si>
  <si>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</si>
  <si>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</si>
  <si>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</si>
  <si>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</si>
  <si>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</si>
  <si>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</si>
  <si>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</si>
  <si>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</si>
  <si>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</si>
  <si>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</si>
  <si>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</si>
  <si>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</si>
  <si>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</si>
  <si>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</si>
  <si>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</si>
  <si>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</si>
  <si>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</si>
  <si>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</si>
  <si>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</si>
  <si>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</si>
  <si>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</si>
  <si>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</si>
  <si>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</si>
  <si>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</si>
  <si>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</si>
  <si>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</si>
  <si>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</si>
  <si>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</si>
  <si>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</si>
  <si>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</si>
  <si>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</si>
  <si>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</si>
  <si>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</si>
  <si>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</si>
  <si>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</si>
  <si>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</si>
  <si>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</si>
  <si>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</si>
  <si>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</si>
  <si>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</si>
  <si>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</si>
  <si>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</si>
  <si>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</si>
  <si>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</si>
  <si>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</si>
  <si>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</si>
  <si>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</si>
  <si>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</si>
  <si>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</si>
  <si>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</si>
  <si>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</si>
  <si>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</si>
  <si>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</si>
  <si>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</si>
  <si>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</si>
  <si>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</si>
  <si>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</si>
  <si>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</si>
  <si>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</si>
  <si>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</si>
  <si>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</si>
  <si>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August</t>
  </si>
  <si>
    <t>September</t>
  </si>
  <si>
    <t>April</t>
  </si>
  <si>
    <t>October</t>
  </si>
  <si>
    <t>November</t>
  </si>
  <si>
    <t>December</t>
  </si>
  <si>
    <t>Prov</t>
  </si>
  <si>
    <t>January</t>
  </si>
  <si>
    <t>Fourth
Supplementary
Estimates</t>
  </si>
  <si>
    <t>February</t>
  </si>
  <si>
    <t>March 28, 2024</t>
  </si>
  <si>
    <t>March</t>
  </si>
  <si>
    <t>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</si>
</sst>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72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49" fontId="7" fillId="0" borderId="0" xfId="0" applyNumberFormat="1" applyFont="1"/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181" fontId="4" fillId="0" borderId="0" xfId="4012" applyNumberFormat="1" applyFont="1" applyFill="1" applyBorder="1" applyAlignment="1">
      <alignment horizontal="right" vertical="center" wrapText="1"/>
    </xf>
    <xf numFmtId="43" fontId="6" fillId="0" borderId="0" xfId="0" applyNumberFormat="1" applyFont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  <xf numFmtId="181" fontId="57" fillId="1" borderId="14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7" fillId="0" borderId="27" xfId="0" applyFont="1" applyBorder="1"/>
    <xf numFmtId="0" fontId="5" fillId="0" borderId="27" xfId="0" applyFont="1" applyBorder="1"/>
    <xf numFmtId="183" fontId="7" fillId="0" borderId="27" xfId="4012" applyNumberFormat="1" applyFont="1" applyFill="1" applyBorder="1" applyAlignment="1">
      <alignment horizontal="right" vertical="center" wrapText="1"/>
    </xf>
    <xf numFmtId="183" fontId="7" fillId="0" borderId="27" xfId="501" applyNumberFormat="1" applyFont="1" applyFill="1" applyBorder="1" applyAlignment="1">
      <alignment horizontal="right" vertical="center" wrapText="1"/>
    </xf>
    <xf numFmtId="183" fontId="5" fillId="0" borderId="27" xfId="501" applyNumberFormat="1" applyFont="1" applyFill="1" applyBorder="1" applyAlignment="1">
      <alignment horizontal="right" vertical="center" wrapText="1"/>
    </xf>
    <xf numFmtId="166" fontId="7" fillId="0" borderId="27" xfId="4471" applyNumberFormat="1" applyFont="1" applyFill="1" applyBorder="1" applyAlignment="1">
      <alignment horizontal="right"/>
    </xf>
    <xf numFmtId="183" fontId="7" fillId="0" borderId="0" xfId="50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57" fillId="1" borderId="29" xfId="4011" applyFont="1" applyFill="1" applyBorder="1"/>
    <xf numFmtId="0" fontId="57" fillId="1" borderId="28" xfId="4011" applyFont="1" applyFill="1" applyBorder="1"/>
    <xf numFmtId="0" fontId="57" fillId="1" borderId="30" xfId="4011" applyFont="1" applyFill="1" applyBorder="1"/>
    <xf numFmtId="0" fontId="57" fillId="1" borderId="31" xfId="4011" applyFont="1" applyFill="1" applyBorder="1"/>
    <xf numFmtId="0" fontId="57" fillId="1" borderId="32" xfId="4011" applyFont="1" applyFill="1" applyBorder="1"/>
    <xf numFmtId="0" fontId="57" fillId="1" borderId="30" xfId="4011" applyFont="1" applyFill="1" applyBorder="1" applyAlignment="1">
      <alignment horizontal="center" vertical="center"/>
    </xf>
    <xf numFmtId="0" fontId="57" fillId="1" borderId="28" xfId="4011" applyFont="1" applyFill="1" applyBorder="1" applyAlignment="1">
      <alignment horizontal="center" vertical="center"/>
    </xf>
    <xf numFmtId="0" fontId="57" fillId="1" borderId="28" xfId="4011" applyFont="1" applyFill="1" applyBorder="1" applyAlignment="1">
      <alignment horizontal="center" vertical="center" wrapText="1"/>
    </xf>
    <xf numFmtId="0" fontId="57" fillId="1" borderId="15" xfId="4011" applyFont="1" applyFill="1" applyBorder="1" applyAlignment="1">
      <alignment horizontal="center"/>
    </xf>
    <xf numFmtId="0" fontId="57" fillId="1" borderId="32" xfId="4011" applyFont="1" applyFill="1" applyBorder="1" applyAlignment="1">
      <alignment horizontal="center"/>
    </xf>
    <xf numFmtId="0" fontId="57" fillId="1" borderId="14" xfId="4011" applyFont="1" applyFill="1" applyBorder="1" applyAlignment="1">
      <alignment vertical="center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99"/>
  <sheetViews>
    <sheetView showGridLines="0" tabSelected="1" view="pageBreakPreview" topLeftCell="B1" zoomScale="60" zoomScaleNormal="80" workbookViewId="0">
      <pane xSplit="4" ySplit="8" topLeftCell="I9" activePane="bottomRight" state="frozen"/>
      <selection activeCell="B1" sqref="B1"/>
      <selection pane="topRight" activeCell="F1" sqref="F1"/>
      <selection pane="bottomLeft" activeCell="B9" sqref="B9"/>
      <selection pane="bottomRight" activeCell="R33" sqref="R33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1" customWidth="1"/>
    <col min="8" max="8" width="11.6640625" style="34" customWidth="1"/>
    <col min="9" max="9" width="12.77734375" style="34" customWidth="1"/>
    <col min="10" max="10" width="15.6640625" style="34" customWidth="1"/>
    <col min="11" max="11" width="11.6640625" style="34" customWidth="1"/>
    <col min="12" max="18" width="13.6640625" style="34" customWidth="1"/>
    <col min="19" max="19" width="19.44140625" style="34" customWidth="1"/>
    <col min="20" max="20" width="19.44140625" style="21" customWidth="1"/>
    <col min="21" max="21" width="13" style="34" customWidth="1"/>
    <col min="22" max="22" width="11.88671875" style="10" customWidth="1"/>
    <col min="23" max="23" width="1.44140625" style="4" customWidth="1"/>
    <col min="24" max="24" width="19.44140625" style="34" customWidth="1"/>
    <col min="25" max="25" width="14.5546875" style="34" customWidth="1"/>
    <col min="26" max="26" width="10.88671875" style="10" bestFit="1" customWidth="1"/>
    <col min="27" max="27" width="8.88671875" style="4"/>
    <col min="28" max="28" width="10.5546875" style="4" customWidth="1"/>
    <col min="29" max="16384" width="8.88671875" style="4"/>
  </cols>
  <sheetData>
    <row r="2" spans="2:26" x14ac:dyDescent="0.25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0"/>
      <c r="U2" s="33"/>
      <c r="X2" s="33"/>
      <c r="Y2" s="33"/>
    </row>
    <row r="3" spans="2:26" x14ac:dyDescent="0.25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20"/>
      <c r="U3" s="33"/>
      <c r="X3" s="33"/>
      <c r="Y3" s="33"/>
    </row>
    <row r="4" spans="2:26" x14ac:dyDescent="0.25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33"/>
      <c r="X4" s="33"/>
      <c r="Y4" s="33"/>
    </row>
    <row r="5" spans="2:26" x14ac:dyDescent="0.25">
      <c r="B5" s="2" t="s">
        <v>14</v>
      </c>
      <c r="C5" s="2"/>
      <c r="D5" s="2"/>
      <c r="E5" s="2"/>
      <c r="F5" s="2"/>
    </row>
    <row r="6" spans="2:26" x14ac:dyDescent="0.25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20"/>
      <c r="U6" s="33"/>
      <c r="X6" s="33"/>
      <c r="Y6" s="33"/>
    </row>
    <row r="7" spans="2:26" ht="54" customHeight="1" x14ac:dyDescent="0.25">
      <c r="B7" s="61"/>
      <c r="C7" s="62"/>
      <c r="D7" s="62"/>
      <c r="E7" s="63"/>
      <c r="F7" s="7"/>
      <c r="G7" s="71" t="s">
        <v>61</v>
      </c>
      <c r="H7" s="71" t="s">
        <v>61</v>
      </c>
      <c r="I7" s="67" t="s">
        <v>61</v>
      </c>
      <c r="J7" s="67" t="s">
        <v>61</v>
      </c>
      <c r="K7" s="67" t="s">
        <v>61</v>
      </c>
      <c r="L7" s="67" t="s">
        <v>61</v>
      </c>
      <c r="M7" s="67" t="s">
        <v>61</v>
      </c>
      <c r="N7" s="67" t="s">
        <v>61</v>
      </c>
      <c r="O7" s="67" t="s">
        <v>75</v>
      </c>
      <c r="P7" s="67" t="s">
        <v>75</v>
      </c>
      <c r="Q7" s="67" t="s">
        <v>75</v>
      </c>
      <c r="R7" s="67" t="s">
        <v>75</v>
      </c>
      <c r="S7" s="67" t="s">
        <v>61</v>
      </c>
      <c r="T7" s="68" t="s">
        <v>77</v>
      </c>
      <c r="U7" s="67"/>
      <c r="V7" s="67"/>
      <c r="W7" s="67"/>
      <c r="X7" s="67" t="s">
        <v>67</v>
      </c>
      <c r="Y7" s="67"/>
      <c r="Z7" s="66"/>
    </row>
    <row r="8" spans="2:26" ht="18" x14ac:dyDescent="0.25">
      <c r="B8" s="64" t="s">
        <v>0</v>
      </c>
      <c r="C8" s="8"/>
      <c r="D8" s="8"/>
      <c r="E8" s="65"/>
      <c r="F8" s="8"/>
      <c r="G8" s="8" t="s">
        <v>71</v>
      </c>
      <c r="H8" s="8" t="s">
        <v>63</v>
      </c>
      <c r="I8" s="69" t="s">
        <v>66</v>
      </c>
      <c r="J8" s="69" t="s">
        <v>68</v>
      </c>
      <c r="K8" s="69" t="s">
        <v>69</v>
      </c>
      <c r="L8" s="69" t="s">
        <v>70</v>
      </c>
      <c r="M8" s="69" t="s">
        <v>72</v>
      </c>
      <c r="N8" s="69" t="s">
        <v>73</v>
      </c>
      <c r="O8" s="69" t="s">
        <v>74</v>
      </c>
      <c r="P8" s="69" t="s">
        <v>76</v>
      </c>
      <c r="Q8" s="69" t="s">
        <v>78</v>
      </c>
      <c r="R8" s="69" t="s">
        <v>80</v>
      </c>
      <c r="S8" s="69" t="str" cm="1">
        <f t="array" ref="S8">IF(R8="",F8,"April-"&amp;LOOKUP(2,1/(F8:R8&lt;&gt;""),F8:R8))</f>
        <v>April-March</v>
      </c>
      <c r="T8" s="69" t="str">
        <f>S8</f>
        <v>April-March</v>
      </c>
      <c r="U8" s="69" t="s">
        <v>48</v>
      </c>
      <c r="V8" s="69" t="s">
        <v>51</v>
      </c>
      <c r="W8" s="69"/>
      <c r="X8" s="69" t="str">
        <f>T8</f>
        <v>April-March</v>
      </c>
      <c r="Y8" s="69" t="s">
        <v>48</v>
      </c>
      <c r="Z8" s="70" t="s">
        <v>51</v>
      </c>
    </row>
    <row r="10" spans="2:26" x14ac:dyDescent="0.25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U10" si="1">SUM(H11:H15)</f>
        <v>69521.43259801509</v>
      </c>
      <c r="I10" s="37">
        <f t="shared" si="1"/>
        <v>76669.955524869714</v>
      </c>
      <c r="J10" s="37">
        <f t="shared" si="1"/>
        <v>74126.865332867397</v>
      </c>
      <c r="K10" s="37">
        <f t="shared" si="1"/>
        <v>66773.118676906917</v>
      </c>
      <c r="L10" s="37">
        <f t="shared" si="1"/>
        <v>79737.753696928397</v>
      </c>
      <c r="M10" s="37">
        <f t="shared" si="1"/>
        <v>67374.260240723612</v>
      </c>
      <c r="N10" s="37">
        <f t="shared" si="1"/>
        <v>67792.310132980681</v>
      </c>
      <c r="O10" s="37">
        <f t="shared" si="1"/>
        <v>78091.48924786436</v>
      </c>
      <c r="P10" s="37">
        <f t="shared" si="1"/>
        <v>82557.71449042359</v>
      </c>
      <c r="Q10" s="37">
        <f t="shared" si="1"/>
        <v>71171.600925617196</v>
      </c>
      <c r="R10" s="37">
        <f t="shared" si="1"/>
        <v>131199.04019873368</v>
      </c>
      <c r="S10" s="37">
        <f t="shared" si="1"/>
        <v>925283.04043183674</v>
      </c>
      <c r="T10" s="26">
        <f t="shared" si="1"/>
        <v>947666.31271821109</v>
      </c>
      <c r="U10" s="37">
        <f t="shared" si="1"/>
        <v>-22383.272286374326</v>
      </c>
      <c r="V10" s="13">
        <f t="shared" ref="V10:V15" si="2">U10/ABS(T10)</f>
        <v>-2.3619360513271723E-2</v>
      </c>
      <c r="X10" s="37">
        <f t="shared" ref="X10:Y10" si="3">SUM(X11:X15)</f>
        <v>827775.10419379117</v>
      </c>
      <c r="Y10" s="37">
        <f t="shared" si="3"/>
        <v>97507.936238045717</v>
      </c>
      <c r="Z10" s="13">
        <f t="shared" ref="Z10:Z15" si="4">Y10/ABS(X10)</f>
        <v>0.11779520275982841</v>
      </c>
    </row>
    <row r="11" spans="2:26" x14ac:dyDescent="0.25">
      <c r="B11" s="2"/>
      <c r="C11" s="2" t="s">
        <v>9</v>
      </c>
      <c r="D11" s="2"/>
      <c r="E11" s="2"/>
      <c r="F11" s="2"/>
      <c r="G11" s="24">
        <f t="shared" ref="G11:U11" si="5">G57</f>
        <v>57703.017859810003</v>
      </c>
      <c r="H11" s="38">
        <f t="shared" si="5"/>
        <v>62859.132922199999</v>
      </c>
      <c r="I11" s="38">
        <f t="shared" si="5"/>
        <v>68409.971422490009</v>
      </c>
      <c r="J11" s="38">
        <f t="shared" si="5"/>
        <v>67399.153127380006</v>
      </c>
      <c r="K11" s="38">
        <f t="shared" si="5"/>
        <v>60563.870027937315</v>
      </c>
      <c r="L11" s="38">
        <f t="shared" si="5"/>
        <v>73159.117633670001</v>
      </c>
      <c r="M11" s="38">
        <f t="shared" si="5"/>
        <v>59756.305239380003</v>
      </c>
      <c r="N11" s="38">
        <f t="shared" si="5"/>
        <v>62377.608524650001</v>
      </c>
      <c r="O11" s="38">
        <f t="shared" si="5"/>
        <v>69539.005701892296</v>
      </c>
      <c r="P11" s="38">
        <f t="shared" si="5"/>
        <v>75584.443455981411</v>
      </c>
      <c r="Q11" s="38">
        <f t="shared" si="5"/>
        <v>62308.599309280005</v>
      </c>
      <c r="R11" s="38">
        <f t="shared" ref="R11" si="6">R57</f>
        <v>111913.69090737001</v>
      </c>
      <c r="S11" s="38">
        <f t="shared" si="5"/>
        <v>831573.91613204102</v>
      </c>
      <c r="T11" s="24">
        <f t="shared" si="5"/>
        <v>856372.35397157446</v>
      </c>
      <c r="U11" s="38">
        <f t="shared" si="5"/>
        <v>-24798.437839533428</v>
      </c>
      <c r="V11" s="14">
        <f t="shared" si="2"/>
        <v>-2.8957541336460006E-2</v>
      </c>
      <c r="X11" s="38">
        <f>X57</f>
        <v>752841.08440893202</v>
      </c>
      <c r="Y11" s="38">
        <f>Y57</f>
        <v>78732.831723109019</v>
      </c>
      <c r="Z11" s="14">
        <f t="shared" si="4"/>
        <v>0.10458094457600367</v>
      </c>
    </row>
    <row r="12" spans="2:26" x14ac:dyDescent="0.25">
      <c r="B12" s="2"/>
      <c r="C12" s="2" t="s">
        <v>15</v>
      </c>
      <c r="D12" s="2"/>
      <c r="E12" s="2"/>
      <c r="F12" s="2"/>
      <c r="G12" s="24">
        <f t="shared" ref="G12:U12" si="7">G90</f>
        <v>2426.0072344700002</v>
      </c>
      <c r="H12" s="38">
        <f t="shared" si="7"/>
        <v>5800.9510120599998</v>
      </c>
      <c r="I12" s="38">
        <f t="shared" si="7"/>
        <v>7596.1362710900003</v>
      </c>
      <c r="J12" s="38">
        <f t="shared" si="7"/>
        <v>6170.1995338599982</v>
      </c>
      <c r="K12" s="38">
        <f t="shared" si="7"/>
        <v>4097.9908135899996</v>
      </c>
      <c r="L12" s="38">
        <f t="shared" si="7"/>
        <v>6398.2002387053999</v>
      </c>
      <c r="M12" s="38">
        <f t="shared" si="7"/>
        <v>6984.7139199100002</v>
      </c>
      <c r="N12" s="38">
        <f t="shared" si="7"/>
        <v>5010.2063831102796</v>
      </c>
      <c r="O12" s="38">
        <f t="shared" si="7"/>
        <v>7152.2575115044638</v>
      </c>
      <c r="P12" s="38">
        <f t="shared" si="7"/>
        <v>5982.3896126397904</v>
      </c>
      <c r="Q12" s="38">
        <f t="shared" si="7"/>
        <v>7801.0939731899998</v>
      </c>
      <c r="R12" s="38">
        <f t="shared" ref="R12" si="8">R90</f>
        <v>18360.631467604879</v>
      </c>
      <c r="S12" s="38">
        <f t="shared" si="7"/>
        <v>83780.777971734802</v>
      </c>
      <c r="T12" s="24">
        <f t="shared" si="7"/>
        <v>82395.0967279006</v>
      </c>
      <c r="U12" s="38">
        <f t="shared" si="7"/>
        <v>1385.6812438342022</v>
      </c>
      <c r="V12" s="14">
        <f t="shared" si="2"/>
        <v>1.6817520688278811E-2</v>
      </c>
      <c r="X12" s="38">
        <f>X90</f>
        <v>67327.372956985695</v>
      </c>
      <c r="Y12" s="38">
        <f>Y90</f>
        <v>16453.405014749107</v>
      </c>
      <c r="Z12" s="14">
        <f t="shared" si="4"/>
        <v>0.24437913276760265</v>
      </c>
    </row>
    <row r="13" spans="2:26" x14ac:dyDescent="0.25">
      <c r="B13" s="2"/>
      <c r="C13" s="2" t="s">
        <v>11</v>
      </c>
      <c r="D13" s="2"/>
      <c r="E13" s="2"/>
      <c r="F13" s="2"/>
      <c r="G13" s="24">
        <f t="shared" ref="G13:U13" si="9">G92</f>
        <v>0</v>
      </c>
      <c r="H13" s="38">
        <f t="shared" si="9"/>
        <v>224.20730949</v>
      </c>
      <c r="I13" s="38">
        <f t="shared" si="9"/>
        <v>0</v>
      </c>
      <c r="J13" s="38">
        <f t="shared" si="9"/>
        <v>203.84190423000001</v>
      </c>
      <c r="K13" s="38">
        <f t="shared" si="9"/>
        <v>102.25283014999999</v>
      </c>
      <c r="L13" s="38">
        <f t="shared" si="9"/>
        <v>102.08767881999999</v>
      </c>
      <c r="M13" s="38">
        <f t="shared" si="9"/>
        <v>102.6175284</v>
      </c>
      <c r="N13" s="38">
        <f t="shared" si="9"/>
        <v>102.67890221</v>
      </c>
      <c r="O13" s="38">
        <f t="shared" si="9"/>
        <v>102.50278892</v>
      </c>
      <c r="P13" s="38">
        <f t="shared" si="9"/>
        <v>102.47206920000001</v>
      </c>
      <c r="Q13" s="38">
        <f t="shared" si="9"/>
        <v>752.81322560000001</v>
      </c>
      <c r="R13" s="38">
        <f t="shared" ref="R13" si="10">R92</f>
        <v>0</v>
      </c>
      <c r="S13" s="38">
        <f t="shared" si="9"/>
        <v>1795.4742370200001</v>
      </c>
      <c r="T13" s="24">
        <f t="shared" si="9"/>
        <v>1342.4305766044865</v>
      </c>
      <c r="U13" s="38">
        <f t="shared" si="9"/>
        <v>453.04366041551361</v>
      </c>
      <c r="V13" s="14">
        <f t="shared" si="2"/>
        <v>0.33748014110452695</v>
      </c>
      <c r="X13" s="38">
        <f>X92</f>
        <v>1266.0664734600002</v>
      </c>
      <c r="Y13" s="38">
        <f>Y92</f>
        <v>529.40776355999992</v>
      </c>
      <c r="Z13" s="14">
        <f t="shared" si="4"/>
        <v>0.41815163315492843</v>
      </c>
    </row>
    <row r="14" spans="2:26" x14ac:dyDescent="0.25">
      <c r="B14" s="2"/>
      <c r="C14" s="2" t="s">
        <v>16</v>
      </c>
      <c r="D14" s="2"/>
      <c r="E14" s="2"/>
      <c r="F14" s="2"/>
      <c r="G14" s="24">
        <f t="shared" ref="G14:U14" si="11">G94</f>
        <v>0</v>
      </c>
      <c r="H14" s="38">
        <f t="shared" si="11"/>
        <v>0</v>
      </c>
      <c r="I14" s="38">
        <f t="shared" si="11"/>
        <v>0</v>
      </c>
      <c r="J14" s="38">
        <f t="shared" si="11"/>
        <v>0</v>
      </c>
      <c r="K14" s="38">
        <f t="shared" si="11"/>
        <v>0</v>
      </c>
      <c r="L14" s="38">
        <f t="shared" si="11"/>
        <v>0</v>
      </c>
      <c r="M14" s="38">
        <f t="shared" si="11"/>
        <v>0</v>
      </c>
      <c r="N14" s="38">
        <f t="shared" si="11"/>
        <v>0</v>
      </c>
      <c r="O14" s="38">
        <f t="shared" si="11"/>
        <v>0</v>
      </c>
      <c r="P14" s="38">
        <f t="shared" si="11"/>
        <v>0</v>
      </c>
      <c r="Q14" s="38">
        <f t="shared" si="11"/>
        <v>0</v>
      </c>
      <c r="R14" s="38">
        <f t="shared" ref="R14" si="12">R94</f>
        <v>0</v>
      </c>
      <c r="S14" s="38">
        <f t="shared" si="11"/>
        <v>0</v>
      </c>
      <c r="T14" s="24">
        <f t="shared" si="11"/>
        <v>0</v>
      </c>
      <c r="U14" s="38">
        <f t="shared" si="11"/>
        <v>0</v>
      </c>
      <c r="V14" s="14">
        <v>0</v>
      </c>
      <c r="W14" s="46"/>
      <c r="X14" s="38">
        <f>X94</f>
        <v>0</v>
      </c>
      <c r="Y14" s="38">
        <f>Y94</f>
        <v>0</v>
      </c>
      <c r="Z14" s="14">
        <v>0</v>
      </c>
    </row>
    <row r="15" spans="2:26" x14ac:dyDescent="0.25">
      <c r="B15" s="2"/>
      <c r="C15" s="2" t="s">
        <v>13</v>
      </c>
      <c r="D15" s="2"/>
      <c r="E15" s="2"/>
      <c r="F15" s="2"/>
      <c r="G15" s="24">
        <f t="shared" ref="G15:U15" si="13">G96</f>
        <v>138.47427162620002</v>
      </c>
      <c r="H15" s="38">
        <f t="shared" si="13"/>
        <v>637.14135426509995</v>
      </c>
      <c r="I15" s="38">
        <f t="shared" si="13"/>
        <v>663.84783128970003</v>
      </c>
      <c r="J15" s="38">
        <f t="shared" si="13"/>
        <v>353.67076739739997</v>
      </c>
      <c r="K15" s="38">
        <f t="shared" si="13"/>
        <v>2009.0050052295999</v>
      </c>
      <c r="L15" s="38">
        <f t="shared" si="13"/>
        <v>78.348145732999996</v>
      </c>
      <c r="M15" s="38">
        <f t="shared" si="13"/>
        <v>530.62355303360005</v>
      </c>
      <c r="N15" s="38">
        <f t="shared" si="13"/>
        <v>301.81632301039997</v>
      </c>
      <c r="O15" s="38">
        <f t="shared" si="13"/>
        <v>1297.7232455476001</v>
      </c>
      <c r="P15" s="38">
        <f t="shared" si="13"/>
        <v>888.40935260239996</v>
      </c>
      <c r="Q15" s="38">
        <f t="shared" si="13"/>
        <v>309.09441754720001</v>
      </c>
      <c r="R15" s="38">
        <f t="shared" ref="R15" si="14">R96</f>
        <v>924.71782375879991</v>
      </c>
      <c r="S15" s="38">
        <f t="shared" si="13"/>
        <v>8132.8720910409993</v>
      </c>
      <c r="T15" s="24">
        <f t="shared" si="13"/>
        <v>7556.4314421316139</v>
      </c>
      <c r="U15" s="38">
        <f t="shared" si="13"/>
        <v>576.44064890938535</v>
      </c>
      <c r="V15" s="14">
        <f t="shared" si="2"/>
        <v>7.6284771895816422E-2</v>
      </c>
      <c r="X15" s="38">
        <f>X96</f>
        <v>6340.5803544134005</v>
      </c>
      <c r="Y15" s="38">
        <f>Y96</f>
        <v>1792.2917366275988</v>
      </c>
      <c r="Z15" s="14">
        <f t="shared" si="4"/>
        <v>0.28266998231164486</v>
      </c>
    </row>
    <row r="16" spans="2:26" x14ac:dyDescent="0.25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25"/>
      <c r="U16" s="39"/>
      <c r="V16" s="14"/>
      <c r="X16" s="39"/>
      <c r="Y16" s="39"/>
      <c r="Z16" s="14"/>
    </row>
    <row r="17" spans="2:26" s="5" customFormat="1" x14ac:dyDescent="0.25">
      <c r="B17" s="5" t="s">
        <v>2</v>
      </c>
      <c r="C17" s="6"/>
      <c r="D17" s="6"/>
      <c r="E17" s="6"/>
      <c r="F17" s="6"/>
      <c r="G17" s="26">
        <f t="shared" ref="G17:U17" si="15">G18+G27</f>
        <v>78416.067228860004</v>
      </c>
      <c r="H17" s="37">
        <f t="shared" si="15"/>
        <v>69934.005114900021</v>
      </c>
      <c r="I17" s="37">
        <f t="shared" si="15"/>
        <v>72873.785781209997</v>
      </c>
      <c r="J17" s="37">
        <f t="shared" si="15"/>
        <v>77796.889416169928</v>
      </c>
      <c r="K17" s="37">
        <f t="shared" si="15"/>
        <v>81899.783212859998</v>
      </c>
      <c r="L17" s="37">
        <f t="shared" si="15"/>
        <v>73851.393047900085</v>
      </c>
      <c r="M17" s="37">
        <f t="shared" si="15"/>
        <v>75214.669124029984</v>
      </c>
      <c r="N17" s="37">
        <f t="shared" si="15"/>
        <v>68851.337796529886</v>
      </c>
      <c r="O17" s="37">
        <f t="shared" si="15"/>
        <v>74762.192706150032</v>
      </c>
      <c r="P17" s="37">
        <f t="shared" si="15"/>
        <v>80679.115027400112</v>
      </c>
      <c r="Q17" s="37">
        <f t="shared" si="15"/>
        <v>84252.404142229891</v>
      </c>
      <c r="R17" s="37">
        <f t="shared" si="15"/>
        <v>85579.12646228011</v>
      </c>
      <c r="S17" s="37">
        <f t="shared" si="15"/>
        <v>924110.76906051987</v>
      </c>
      <c r="T17" s="26">
        <f t="shared" si="15"/>
        <v>938523.98150044971</v>
      </c>
      <c r="U17" s="37">
        <f t="shared" si="15"/>
        <v>-14413.212439929863</v>
      </c>
      <c r="V17" s="13">
        <f>U17/ABS(T17)</f>
        <v>-1.5357319284358592E-2</v>
      </c>
      <c r="X17" s="37">
        <f t="shared" ref="X17:Y17" si="16">X18+X27</f>
        <v>819988.99479743012</v>
      </c>
      <c r="Y17" s="37">
        <f t="shared" si="16"/>
        <v>104121.77426308993</v>
      </c>
      <c r="Z17" s="13">
        <f>Y17/ABS(X17)</f>
        <v>0.12697947768044393</v>
      </c>
    </row>
    <row r="18" spans="2:26" x14ac:dyDescent="0.25">
      <c r="B18" s="2"/>
      <c r="C18" s="2" t="s">
        <v>17</v>
      </c>
      <c r="D18" s="2"/>
      <c r="E18" s="2"/>
      <c r="F18" s="2"/>
      <c r="G18" s="24">
        <f t="shared" ref="G18:T18" si="17">G19+G20+G23</f>
        <v>71846.313838050002</v>
      </c>
      <c r="H18" s="38">
        <f t="shared" si="17"/>
        <v>66603.889334080028</v>
      </c>
      <c r="I18" s="38">
        <f t="shared" si="17"/>
        <v>70136.355754489996</v>
      </c>
      <c r="J18" s="38">
        <f t="shared" si="17"/>
        <v>75831.00935057993</v>
      </c>
      <c r="K18" s="38">
        <f t="shared" si="17"/>
        <v>78048.523355569996</v>
      </c>
      <c r="L18" s="38">
        <f t="shared" si="17"/>
        <v>69968.411142450088</v>
      </c>
      <c r="M18" s="38">
        <f t="shared" si="17"/>
        <v>71002.372015399989</v>
      </c>
      <c r="N18" s="38">
        <f t="shared" si="17"/>
        <v>64207.426332159877</v>
      </c>
      <c r="O18" s="38">
        <f t="shared" si="17"/>
        <v>69070.340626480029</v>
      </c>
      <c r="P18" s="38">
        <f t="shared" si="17"/>
        <v>72841.432533110114</v>
      </c>
      <c r="Q18" s="38">
        <f t="shared" si="17"/>
        <v>80574.672718679882</v>
      </c>
      <c r="R18" s="38">
        <f t="shared" si="17"/>
        <v>78116.496550620112</v>
      </c>
      <c r="S18" s="38">
        <f t="shared" si="17"/>
        <v>868247.24355166988</v>
      </c>
      <c r="T18" s="24">
        <f t="shared" si="17"/>
        <v>879496.66850044974</v>
      </c>
      <c r="U18" s="38">
        <f>S18-T18</f>
        <v>-11249.424948779866</v>
      </c>
      <c r="V18" s="14">
        <f t="shared" ref="V18:V25" si="18">U18/ABS(T18)</f>
        <v>-1.2790753338452372E-2</v>
      </c>
      <c r="X18" s="38">
        <f>X19+X20+X23</f>
        <v>766804.49112284009</v>
      </c>
      <c r="Y18" s="38">
        <f>Y19+Y20+Y23</f>
        <v>101442.75242882993</v>
      </c>
      <c r="Z18" s="14">
        <f t="shared" ref="Z18:Z25" si="19">Y18/ABS(X18)</f>
        <v>0.13229285118073084</v>
      </c>
    </row>
    <row r="19" spans="2:26" x14ac:dyDescent="0.25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38">
        <v>19818.939182539867</v>
      </c>
      <c r="O19" s="38">
        <v>26329.51156319003</v>
      </c>
      <c r="P19" s="38">
        <v>24204.867123310101</v>
      </c>
      <c r="Q19" s="38">
        <v>29449.973298489891</v>
      </c>
      <c r="R19" s="38">
        <v>27630.223103450109</v>
      </c>
      <c r="S19" s="38">
        <f>SUM(G19:R19)</f>
        <v>292463.79389079002</v>
      </c>
      <c r="T19" s="24">
        <v>302767.70036553993</v>
      </c>
      <c r="U19" s="38">
        <f t="shared" ref="U19:U41" si="20">S19-T19</f>
        <v>-10303.906474749907</v>
      </c>
      <c r="V19" s="14">
        <f t="shared" si="18"/>
        <v>-3.4032383448794938E-2</v>
      </c>
      <c r="X19" s="40">
        <v>277303.39582591003</v>
      </c>
      <c r="Y19" s="38">
        <f>S19-X19</f>
        <v>15160.398064879992</v>
      </c>
      <c r="Z19" s="14">
        <f t="shared" si="19"/>
        <v>5.4670798457865363E-2</v>
      </c>
    </row>
    <row r="20" spans="2:26" x14ac:dyDescent="0.25">
      <c r="B20" s="2"/>
      <c r="C20" s="2"/>
      <c r="D20" s="2" t="s">
        <v>56</v>
      </c>
      <c r="E20" s="2"/>
      <c r="F20" s="2"/>
      <c r="G20" s="24">
        <f t="shared" ref="G20:U20" si="21">G21+G22</f>
        <v>37102.495999999999</v>
      </c>
      <c r="H20" s="38">
        <f t="shared" si="21"/>
        <v>31814.97150698</v>
      </c>
      <c r="I20" s="38">
        <f t="shared" si="21"/>
        <v>36139.81</v>
      </c>
      <c r="J20" s="38">
        <f t="shared" si="21"/>
        <v>37610.993000000002</v>
      </c>
      <c r="K20" s="38">
        <f t="shared" si="21"/>
        <v>33740.218000000001</v>
      </c>
      <c r="L20" s="38">
        <f t="shared" si="21"/>
        <v>31455.427</v>
      </c>
      <c r="M20" s="38">
        <f t="shared" si="21"/>
        <v>32710.064999999999</v>
      </c>
      <c r="N20" s="38">
        <f t="shared" si="21"/>
        <v>30258.664129110002</v>
      </c>
      <c r="O20" s="38">
        <f t="shared" si="21"/>
        <v>32429.592000000001</v>
      </c>
      <c r="P20" s="38">
        <f t="shared" si="21"/>
        <v>32361.8626148</v>
      </c>
      <c r="Q20" s="38">
        <f t="shared" si="21"/>
        <v>32390.846392759999</v>
      </c>
      <c r="R20" s="38">
        <f t="shared" si="21"/>
        <v>35603.233999999997</v>
      </c>
      <c r="S20" s="38">
        <f t="shared" si="21"/>
        <v>403618.17964364996</v>
      </c>
      <c r="T20" s="24">
        <f t="shared" si="21"/>
        <v>404001.29663608974</v>
      </c>
      <c r="U20" s="38">
        <f t="shared" si="21"/>
        <v>-383.11699243978364</v>
      </c>
      <c r="V20" s="14">
        <f t="shared" si="18"/>
        <v>-9.4830634364246127E-4</v>
      </c>
      <c r="X20" s="38">
        <f>X21+X22</f>
        <v>338126.13200000004</v>
      </c>
      <c r="Y20" s="38">
        <f>Y21+Y22</f>
        <v>65492.04764364993</v>
      </c>
      <c r="Z20" s="14">
        <f t="shared" si="19"/>
        <v>0.1936911745219678</v>
      </c>
    </row>
    <row r="21" spans="2:26" x14ac:dyDescent="0.25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38">
        <v>28191.347725517204</v>
      </c>
      <c r="O21" s="38">
        <v>30828.789211560001</v>
      </c>
      <c r="P21" s="38">
        <v>30164.4674108582</v>
      </c>
      <c r="Q21" s="38">
        <v>30575.43298623</v>
      </c>
      <c r="R21" s="38">
        <v>33620.688827339996</v>
      </c>
      <c r="S21" s="38">
        <f>SUM(G21:R21)</f>
        <v>378213.17756555136</v>
      </c>
      <c r="T21" s="24">
        <v>378533.71691615001</v>
      </c>
      <c r="U21" s="38">
        <f t="shared" si="20"/>
        <v>-320.53935059864307</v>
      </c>
      <c r="V21" s="14">
        <f t="shared" si="18"/>
        <v>-8.4679207234172633E-4</v>
      </c>
      <c r="X21" s="40">
        <v>317884.59958128171</v>
      </c>
      <c r="Y21" s="38">
        <f t="shared" ref="Y21:Y22" si="22">S21-X21</f>
        <v>60328.57798426965</v>
      </c>
      <c r="Z21" s="14">
        <f t="shared" si="19"/>
        <v>0.18978137998422881</v>
      </c>
    </row>
    <row r="22" spans="2:26" x14ac:dyDescent="0.25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38">
        <v>2067.3164035928003</v>
      </c>
      <c r="O22" s="38">
        <v>1600.8027884399999</v>
      </c>
      <c r="P22" s="38">
        <v>2197.3952039418</v>
      </c>
      <c r="Q22" s="38">
        <v>1815.41340653</v>
      </c>
      <c r="R22" s="38">
        <v>1982.5451726599999</v>
      </c>
      <c r="S22" s="38">
        <f>SUM(G22:R22)</f>
        <v>25405.002078098598</v>
      </c>
      <c r="T22" s="24">
        <v>25467.579719939738</v>
      </c>
      <c r="U22" s="38">
        <f t="shared" si="20"/>
        <v>-62.577641841140576</v>
      </c>
      <c r="V22" s="14">
        <f t="shared" si="18"/>
        <v>-2.4571491492042202E-3</v>
      </c>
      <c r="X22" s="40">
        <v>20241.532418718314</v>
      </c>
      <c r="Y22" s="38">
        <f t="shared" si="22"/>
        <v>5163.4696593802837</v>
      </c>
      <c r="Z22" s="14">
        <f t="shared" si="19"/>
        <v>0.25509282363450786</v>
      </c>
    </row>
    <row r="23" spans="2:26" x14ac:dyDescent="0.25">
      <c r="B23" s="2"/>
      <c r="C23" s="2"/>
      <c r="D23" s="2" t="s">
        <v>27</v>
      </c>
      <c r="E23" s="2"/>
      <c r="F23" s="2"/>
      <c r="G23" s="24">
        <f t="shared" ref="G23:U23" si="23">G24+G25</f>
        <v>13765.346506169999</v>
      </c>
      <c r="H23" s="38">
        <f t="shared" si="23"/>
        <v>10870.011743710002</v>
      </c>
      <c r="I23" s="38">
        <f t="shared" si="23"/>
        <v>10958.66081265</v>
      </c>
      <c r="J23" s="38">
        <f t="shared" si="23"/>
        <v>17430.499379669996</v>
      </c>
      <c r="K23" s="38">
        <f t="shared" si="23"/>
        <v>15395.068312939999</v>
      </c>
      <c r="L23" s="38">
        <f t="shared" si="23"/>
        <v>15457.286732630007</v>
      </c>
      <c r="M23" s="38">
        <f t="shared" si="23"/>
        <v>13955.741176059992</v>
      </c>
      <c r="N23" s="38">
        <f t="shared" si="23"/>
        <v>14129.823020510004</v>
      </c>
      <c r="O23" s="38">
        <f t="shared" si="23"/>
        <v>10311.237063289998</v>
      </c>
      <c r="P23" s="38">
        <f t="shared" si="23"/>
        <v>16274.702795000005</v>
      </c>
      <c r="Q23" s="38">
        <f t="shared" si="23"/>
        <v>18733.853027429985</v>
      </c>
      <c r="R23" s="38">
        <f t="shared" si="23"/>
        <v>14883.03944717</v>
      </c>
      <c r="S23" s="38">
        <f t="shared" si="23"/>
        <v>172165.27001722998</v>
      </c>
      <c r="T23" s="24">
        <f t="shared" si="23"/>
        <v>172727.67149882001</v>
      </c>
      <c r="U23" s="38">
        <f t="shared" si="23"/>
        <v>-562.40148159001546</v>
      </c>
      <c r="V23" s="14">
        <f t="shared" si="18"/>
        <v>-3.2560010605704108E-3</v>
      </c>
      <c r="X23" s="38">
        <f t="shared" ref="X23:Y23" si="24">X24+X25</f>
        <v>151374.96329692996</v>
      </c>
      <c r="Y23" s="38">
        <f t="shared" si="24"/>
        <v>20790.30672030001</v>
      </c>
      <c r="Z23" s="14">
        <f t="shared" si="19"/>
        <v>0.13734309999150077</v>
      </c>
    </row>
    <row r="24" spans="2:26" x14ac:dyDescent="0.25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38">
        <v>6177.3815507600029</v>
      </c>
      <c r="O24" s="38">
        <v>7809.8564254599924</v>
      </c>
      <c r="P24" s="38">
        <v>1389.9023668600032</v>
      </c>
      <c r="Q24" s="38">
        <v>11792.588823869995</v>
      </c>
      <c r="R24" s="38">
        <v>4939.0867467600001</v>
      </c>
      <c r="S24" s="38">
        <f>SUM(G24:R24)</f>
        <v>70905.880978529996</v>
      </c>
      <c r="T24" s="24">
        <v>71553.303498819994</v>
      </c>
      <c r="U24" s="38">
        <f t="shared" si="20"/>
        <v>-647.42252028999792</v>
      </c>
      <c r="V24" s="14">
        <f t="shared" si="18"/>
        <v>-9.0481150223996956E-3</v>
      </c>
      <c r="X24" s="40">
        <v>67986.777076609986</v>
      </c>
      <c r="Y24" s="38">
        <f t="shared" ref="Y24:Y25" si="25">S24-X24</f>
        <v>2919.1039019200107</v>
      </c>
      <c r="Z24" s="14">
        <f t="shared" si="19"/>
        <v>4.2936347734658133E-2</v>
      </c>
    </row>
    <row r="25" spans="2:26" x14ac:dyDescent="0.25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38">
        <v>7952.4414697500006</v>
      </c>
      <c r="O25" s="38">
        <v>2501.380637830006</v>
      </c>
      <c r="P25" s="38">
        <v>14884.800428140001</v>
      </c>
      <c r="Q25" s="38">
        <v>6941.2642035599893</v>
      </c>
      <c r="R25" s="38">
        <v>9943.95270041</v>
      </c>
      <c r="S25" s="38">
        <f>SUM(G25:R25)</f>
        <v>101259.38903869998</v>
      </c>
      <c r="T25" s="24">
        <v>101174.368</v>
      </c>
      <c r="U25" s="38">
        <f t="shared" si="20"/>
        <v>85.021038699982455</v>
      </c>
      <c r="V25" s="14">
        <f t="shared" si="18"/>
        <v>8.403416831818752E-4</v>
      </c>
      <c r="X25" s="40">
        <v>83388.186220319985</v>
      </c>
      <c r="Y25" s="38">
        <f t="shared" si="25"/>
        <v>17871.202818379999</v>
      </c>
      <c r="Z25" s="14">
        <f t="shared" si="19"/>
        <v>0.21431336533885606</v>
      </c>
    </row>
    <row r="26" spans="2:26" x14ac:dyDescent="0.25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5"/>
      <c r="U26" s="39"/>
      <c r="V26" s="14"/>
      <c r="X26" s="39"/>
      <c r="Y26" s="39"/>
      <c r="Z26" s="14"/>
    </row>
    <row r="27" spans="2:26" x14ac:dyDescent="0.25">
      <c r="B27" s="2"/>
      <c r="C27" s="2" t="s">
        <v>18</v>
      </c>
      <c r="D27" s="2"/>
      <c r="E27" s="2"/>
      <c r="F27" s="2"/>
      <c r="G27" s="24">
        <f t="shared" ref="G27:U27" si="26">G28</f>
        <v>6569.7533908099995</v>
      </c>
      <c r="H27" s="38">
        <f t="shared" si="26"/>
        <v>3330.1157808199996</v>
      </c>
      <c r="I27" s="38">
        <f t="shared" si="26"/>
        <v>2737.4300267200001</v>
      </c>
      <c r="J27" s="38">
        <f t="shared" si="26"/>
        <v>1965.8800655900022</v>
      </c>
      <c r="K27" s="38">
        <f t="shared" si="26"/>
        <v>3851.2598572899979</v>
      </c>
      <c r="L27" s="38">
        <f t="shared" si="26"/>
        <v>3882.9819054499999</v>
      </c>
      <c r="M27" s="38">
        <f t="shared" si="26"/>
        <v>4212.2971086299985</v>
      </c>
      <c r="N27" s="38">
        <f t="shared" si="26"/>
        <v>4643.9114643700022</v>
      </c>
      <c r="O27" s="38">
        <f t="shared" si="26"/>
        <v>5691.8520796699977</v>
      </c>
      <c r="P27" s="38">
        <f t="shared" si="26"/>
        <v>7837.6824942900002</v>
      </c>
      <c r="Q27" s="38">
        <f t="shared" si="26"/>
        <v>3677.7314235500021</v>
      </c>
      <c r="R27" s="38">
        <f t="shared" si="26"/>
        <v>7462.6299116600003</v>
      </c>
      <c r="S27" s="38">
        <f t="shared" si="26"/>
        <v>55863.525508849998</v>
      </c>
      <c r="T27" s="24">
        <f t="shared" si="26"/>
        <v>59027.312999999995</v>
      </c>
      <c r="U27" s="38">
        <f t="shared" si="26"/>
        <v>-3163.7874911499966</v>
      </c>
      <c r="V27" s="14">
        <f t="shared" ref="V27:V28" si="27">U27/ABS(T27)</f>
        <v>-5.359870423290311E-2</v>
      </c>
      <c r="X27" s="38">
        <f>X28</f>
        <v>53184.50367459</v>
      </c>
      <c r="Y27" s="38">
        <f>Y28</f>
        <v>2679.0218342599983</v>
      </c>
      <c r="Z27" s="14">
        <f t="shared" ref="Z27:Z28" si="28">Y27/ABS(X27)</f>
        <v>5.0372225914744349E-2</v>
      </c>
    </row>
    <row r="28" spans="2:26" x14ac:dyDescent="0.25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38">
        <v>4643.9114643700022</v>
      </c>
      <c r="O28" s="38">
        <v>5691.8520796699977</v>
      </c>
      <c r="P28" s="38">
        <v>7837.6824942900002</v>
      </c>
      <c r="Q28" s="38">
        <v>3677.7314235500021</v>
      </c>
      <c r="R28" s="38">
        <v>7462.6299116600003</v>
      </c>
      <c r="S28" s="38">
        <f>SUM(G28:R28)</f>
        <v>55863.525508849998</v>
      </c>
      <c r="T28" s="24">
        <v>59027.312999999995</v>
      </c>
      <c r="U28" s="38">
        <f t="shared" si="20"/>
        <v>-3163.7874911499966</v>
      </c>
      <c r="V28" s="14">
        <f t="shared" si="27"/>
        <v>-5.359870423290311E-2</v>
      </c>
      <c r="X28" s="40">
        <v>53184.50367459</v>
      </c>
      <c r="Y28" s="38">
        <f>S28-X28</f>
        <v>2679.0218342599983</v>
      </c>
      <c r="Z28" s="14">
        <f t="shared" si="28"/>
        <v>5.0372225914744349E-2</v>
      </c>
    </row>
    <row r="29" spans="2:26" x14ac:dyDescent="0.25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25"/>
      <c r="U29" s="39"/>
      <c r="V29" s="14"/>
      <c r="X29" s="39"/>
      <c r="Y29" s="39"/>
      <c r="Z29" s="14"/>
    </row>
    <row r="30" spans="2:26" s="5" customFormat="1" x14ac:dyDescent="0.25">
      <c r="B30" s="5" t="s">
        <v>3</v>
      </c>
      <c r="C30" s="6"/>
      <c r="D30" s="6"/>
      <c r="E30" s="6"/>
      <c r="F30" s="6"/>
      <c r="G30" s="26">
        <f t="shared" ref="G30:U30" si="29">+G10-G17</f>
        <v>-18148.567862953802</v>
      </c>
      <c r="H30" s="37">
        <f t="shared" si="29"/>
        <v>-412.57251688493125</v>
      </c>
      <c r="I30" s="37">
        <f t="shared" si="29"/>
        <v>3796.1697436597169</v>
      </c>
      <c r="J30" s="37">
        <f t="shared" si="29"/>
        <v>-3670.0240833025309</v>
      </c>
      <c r="K30" s="37">
        <f t="shared" si="29"/>
        <v>-15126.664535953081</v>
      </c>
      <c r="L30" s="37">
        <f t="shared" si="29"/>
        <v>5886.3606490283128</v>
      </c>
      <c r="M30" s="37">
        <f t="shared" si="29"/>
        <v>-7840.4088833063724</v>
      </c>
      <c r="N30" s="37">
        <f t="shared" si="29"/>
        <v>-1059.0276635492046</v>
      </c>
      <c r="O30" s="37">
        <f t="shared" si="29"/>
        <v>3329.2965417143278</v>
      </c>
      <c r="P30" s="37">
        <f t="shared" si="29"/>
        <v>1878.5994630234782</v>
      </c>
      <c r="Q30" s="37">
        <f t="shared" si="29"/>
        <v>-13080.803216612694</v>
      </c>
      <c r="R30" s="37">
        <f t="shared" si="29"/>
        <v>45619.913736453571</v>
      </c>
      <c r="S30" s="37">
        <f t="shared" si="29"/>
        <v>1172.2713713168632</v>
      </c>
      <c r="T30" s="26">
        <f>+T10-T17</f>
        <v>9142.3312177613843</v>
      </c>
      <c r="U30" s="37">
        <f t="shared" si="29"/>
        <v>-7970.0598464444629</v>
      </c>
      <c r="V30" s="13">
        <f>U30/ABS(T30)</f>
        <v>-0.87177544289365982</v>
      </c>
      <c r="X30" s="37">
        <f>+X10-X17</f>
        <v>7786.1093963610474</v>
      </c>
      <c r="Y30" s="37">
        <f>+Y10-Y17</f>
        <v>-6613.8380250442133</v>
      </c>
      <c r="Z30" s="13">
        <f>Y30/ABS(X30)</f>
        <v>-0.84944067548489466</v>
      </c>
    </row>
    <row r="31" spans="2:26" x14ac:dyDescent="0.25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26"/>
      <c r="U31" s="37"/>
      <c r="V31" s="14"/>
      <c r="X31" s="37"/>
      <c r="Y31" s="37"/>
      <c r="Z31" s="14"/>
    </row>
    <row r="32" spans="2:26" s="5" customFormat="1" x14ac:dyDescent="0.25">
      <c r="B32" s="5" t="s">
        <v>4</v>
      </c>
      <c r="C32" s="6"/>
      <c r="D32" s="6"/>
      <c r="E32" s="6"/>
      <c r="F32" s="6"/>
      <c r="G32" s="26">
        <f t="shared" ref="G32:U32" si="30">G33+G34</f>
        <v>13956.0024043576</v>
      </c>
      <c r="H32" s="37">
        <f t="shared" si="30"/>
        <v>12195.849799973999</v>
      </c>
      <c r="I32" s="37">
        <f t="shared" si="30"/>
        <v>6231.3101501031997</v>
      </c>
      <c r="J32" s="37">
        <f t="shared" si="30"/>
        <v>8626.9324016164992</v>
      </c>
      <c r="K32" s="37">
        <f t="shared" si="30"/>
        <v>54883.457610720405</v>
      </c>
      <c r="L32" s="37">
        <f t="shared" si="30"/>
        <v>41293.791531818599</v>
      </c>
      <c r="M32" s="37">
        <f t="shared" si="30"/>
        <v>1365.19038447</v>
      </c>
      <c r="N32" s="37">
        <f t="shared" si="30"/>
        <v>11901.68620167</v>
      </c>
      <c r="O32" s="37">
        <f t="shared" si="30"/>
        <v>2610.3039054796</v>
      </c>
      <c r="P32" s="37">
        <f t="shared" si="30"/>
        <v>2399.1838402499998</v>
      </c>
      <c r="Q32" s="37">
        <f t="shared" si="30"/>
        <v>2125.4055292400003</v>
      </c>
      <c r="R32" s="37">
        <f t="shared" si="30"/>
        <v>42308.304161967608</v>
      </c>
      <c r="S32" s="37">
        <f t="shared" si="30"/>
        <v>199897.41792166751</v>
      </c>
      <c r="T32" s="26">
        <f t="shared" si="30"/>
        <v>206452.16610678638</v>
      </c>
      <c r="U32" s="37">
        <f t="shared" si="30"/>
        <v>-6554.7481851188641</v>
      </c>
      <c r="V32" s="13">
        <f>U32/ABS(T32)</f>
        <v>-3.1749476446415452E-2</v>
      </c>
      <c r="X32" s="37">
        <f t="shared" ref="X32:Y32" si="31">X33+X34</f>
        <v>118293.54193409139</v>
      </c>
      <c r="Y32" s="37">
        <f t="shared" si="31"/>
        <v>81603.875987576117</v>
      </c>
      <c r="Z32" s="13">
        <f>Y32/ABS(X32)</f>
        <v>0.6898421896357001</v>
      </c>
    </row>
    <row r="33" spans="2:26" x14ac:dyDescent="0.25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38">
        <v>11275.88620167</v>
      </c>
      <c r="O33" s="38">
        <v>1363.0972138899999</v>
      </c>
      <c r="P33" s="38">
        <v>2123.43442293</v>
      </c>
      <c r="Q33" s="38">
        <v>2125.4055292400003</v>
      </c>
      <c r="R33" s="38">
        <v>1373.1861831599999</v>
      </c>
      <c r="S33" s="38">
        <f>SUM(G33:R33)</f>
        <v>57985.893506199995</v>
      </c>
      <c r="T33" s="24">
        <v>62075.307000000001</v>
      </c>
      <c r="U33" s="38">
        <f t="shared" si="20"/>
        <v>-4089.4134938000061</v>
      </c>
      <c r="V33" s="14">
        <f t="shared" ref="V33:V34" si="32">U33/ABS(T33)</f>
        <v>-6.5878264505401574E-2</v>
      </c>
      <c r="W33" s="47"/>
      <c r="X33" s="40">
        <v>96516.390925870001</v>
      </c>
      <c r="Y33" s="38">
        <f t="shared" ref="Y33:Y34" si="33">S33-X33</f>
        <v>-38530.497419670006</v>
      </c>
      <c r="Z33" s="14">
        <f t="shared" ref="Z33:Z34" si="34">Y33/ABS(X33)</f>
        <v>-0.39921195819747951</v>
      </c>
    </row>
    <row r="34" spans="2:26" x14ac:dyDescent="0.25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38">
        <v>625.79999999999995</v>
      </c>
      <c r="O34" s="38">
        <v>1247.2066915896</v>
      </c>
      <c r="P34" s="38">
        <v>275.74941732000002</v>
      </c>
      <c r="Q34" s="38">
        <v>0</v>
      </c>
      <c r="R34" s="38">
        <v>40935.117978807604</v>
      </c>
      <c r="S34" s="38">
        <f>SUM(G34:R34)</f>
        <v>141911.52441546752</v>
      </c>
      <c r="T34" s="24">
        <v>144376.85910678637</v>
      </c>
      <c r="U34" s="38">
        <f t="shared" si="20"/>
        <v>-2465.3346913188579</v>
      </c>
      <c r="V34" s="14">
        <f t="shared" si="32"/>
        <v>-1.7075691399377285E-2</v>
      </c>
      <c r="X34" s="40">
        <v>21777.151008221397</v>
      </c>
      <c r="Y34" s="38">
        <f t="shared" si="33"/>
        <v>120134.37340724612</v>
      </c>
      <c r="Z34" s="14">
        <f t="shared" si="34"/>
        <v>5.5165330562245041</v>
      </c>
    </row>
    <row r="35" spans="2:26" x14ac:dyDescent="0.25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24"/>
      <c r="U35" s="38"/>
      <c r="V35" s="14"/>
      <c r="X35" s="38"/>
      <c r="Y35" s="38"/>
      <c r="Z35" s="14"/>
    </row>
    <row r="36" spans="2:26" s="5" customFormat="1" x14ac:dyDescent="0.25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v>13806.8355087049</v>
      </c>
      <c r="O36" s="41">
        <v>2905.3373507503998</v>
      </c>
      <c r="P36" s="41">
        <v>968.31149020021201</v>
      </c>
      <c r="Q36" s="41">
        <v>229.29421495</v>
      </c>
      <c r="R36" s="41">
        <v>1708.0106320499999</v>
      </c>
      <c r="S36" s="37">
        <f>SUM(G36:R36)</f>
        <v>24208.721548690322</v>
      </c>
      <c r="T36" s="29">
        <v>22123.811970951097</v>
      </c>
      <c r="U36" s="37">
        <f>S36-T36</f>
        <v>2084.9095777392249</v>
      </c>
      <c r="V36" s="13">
        <f>U36/ABS(T36)</f>
        <v>9.4238261492944481E-2</v>
      </c>
      <c r="X36" s="41">
        <v>4876.5691757657823</v>
      </c>
      <c r="Y36" s="37">
        <f t="shared" ref="Y36:Y37" si="35">S36-X36</f>
        <v>19332.152372924538</v>
      </c>
      <c r="Z36" s="13">
        <f>Y36/ABS(X36)</f>
        <v>3.9642936819180368</v>
      </c>
    </row>
    <row r="37" spans="2:26" s="5" customFormat="1" x14ac:dyDescent="0.25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v>0</v>
      </c>
      <c r="O37" s="41">
        <v>6869.2979999999998</v>
      </c>
      <c r="P37" s="41">
        <v>0</v>
      </c>
      <c r="Q37" s="41">
        <v>0</v>
      </c>
      <c r="R37" s="41">
        <v>1450</v>
      </c>
      <c r="S37" s="37">
        <f>SUM(G37:R37)</f>
        <v>13919.297999999999</v>
      </c>
      <c r="T37" s="29">
        <v>14687</v>
      </c>
      <c r="U37" s="37">
        <f t="shared" si="20"/>
        <v>-767.70200000000114</v>
      </c>
      <c r="V37" s="13">
        <f>U37/ABS(T37)</f>
        <v>-5.2270851773677476E-2</v>
      </c>
      <c r="X37" s="41">
        <v>0</v>
      </c>
      <c r="Y37" s="37">
        <f t="shared" si="35"/>
        <v>13919.297999999999</v>
      </c>
      <c r="Z37" s="13" t="s">
        <v>60</v>
      </c>
    </row>
    <row r="38" spans="2:26" x14ac:dyDescent="0.25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26"/>
      <c r="U38" s="37"/>
      <c r="V38" s="14"/>
      <c r="X38" s="37"/>
      <c r="Y38" s="37"/>
      <c r="Z38" s="14"/>
    </row>
    <row r="39" spans="2:26" s="5" customFormat="1" x14ac:dyDescent="0.25">
      <c r="B39" s="5" t="s">
        <v>5</v>
      </c>
      <c r="C39" s="6"/>
      <c r="D39" s="6"/>
      <c r="E39" s="6"/>
      <c r="F39" s="6"/>
      <c r="G39" s="26">
        <f t="shared" ref="G39:U39" si="36">G40+G41</f>
        <v>4993.0905425400006</v>
      </c>
      <c r="H39" s="37">
        <f t="shared" si="36"/>
        <v>6149.3750154500012</v>
      </c>
      <c r="I39" s="37">
        <f t="shared" si="36"/>
        <v>6260.5467825100004</v>
      </c>
      <c r="J39" s="37">
        <f t="shared" si="36"/>
        <v>30870.14130784</v>
      </c>
      <c r="K39" s="37">
        <f t="shared" si="36"/>
        <v>8285.4091902399996</v>
      </c>
      <c r="L39" s="37">
        <f t="shared" si="36"/>
        <v>2910.8885222700037</v>
      </c>
      <c r="M39" s="37">
        <f t="shared" si="36"/>
        <v>5068.7985925900002</v>
      </c>
      <c r="N39" s="37">
        <f t="shared" si="36"/>
        <v>28605.927889730006</v>
      </c>
      <c r="O39" s="37">
        <f t="shared" si="36"/>
        <v>15114.873454069995</v>
      </c>
      <c r="P39" s="37">
        <f t="shared" si="36"/>
        <v>10882.68452488</v>
      </c>
      <c r="Q39" s="37">
        <f t="shared" si="36"/>
        <v>15666.044364669984</v>
      </c>
      <c r="R39" s="37">
        <f t="shared" si="36"/>
        <v>2763.8446658899998</v>
      </c>
      <c r="S39" s="37">
        <f t="shared" si="36"/>
        <v>137571.62485267999</v>
      </c>
      <c r="T39" s="26">
        <f t="shared" si="36"/>
        <v>138627.1</v>
      </c>
      <c r="U39" s="37">
        <f t="shared" si="36"/>
        <v>-1055.4751473200085</v>
      </c>
      <c r="V39" s="13">
        <f>U39/ABS(T39)</f>
        <v>-7.6137721074739971E-3</v>
      </c>
      <c r="X39" s="37">
        <f>X40+X41</f>
        <v>161630.65488689998</v>
      </c>
      <c r="Y39" s="37">
        <f>Y40+Y41</f>
        <v>-24059.030034219992</v>
      </c>
      <c r="Z39" s="13">
        <f>Y39/ABS(X39)</f>
        <v>-0.14885189972814961</v>
      </c>
    </row>
    <row r="40" spans="2:26" x14ac:dyDescent="0.25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38">
        <v>2112.5961360499982</v>
      </c>
      <c r="O40" s="38">
        <v>1360.2778161200004</v>
      </c>
      <c r="P40" s="38">
        <v>2147.7800646300002</v>
      </c>
      <c r="Q40" s="38">
        <v>2180.8893138799999</v>
      </c>
      <c r="R40" s="38">
        <v>1359.90067948</v>
      </c>
      <c r="S40" s="38">
        <f>SUM(G40:R40)</f>
        <v>21692.8521239</v>
      </c>
      <c r="T40" s="24">
        <v>21731.3</v>
      </c>
      <c r="U40" s="38">
        <f t="shared" si="20"/>
        <v>-38.447876099999121</v>
      </c>
      <c r="V40" s="14">
        <f t="shared" ref="V40:V41" si="37">U40/ABS(T40)</f>
        <v>-1.7692395806969267E-3</v>
      </c>
      <c r="X40" s="40">
        <v>115419.91105781999</v>
      </c>
      <c r="Y40" s="38">
        <f t="shared" ref="Y40:Y41" si="38">S40-X40</f>
        <v>-93727.058933919994</v>
      </c>
      <c r="Z40" s="14">
        <f t="shared" ref="Z40:Z41" si="39">Y40/ABS(X40)</f>
        <v>-0.81205277386643548</v>
      </c>
    </row>
    <row r="41" spans="2:26" x14ac:dyDescent="0.25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38">
        <v>26493.33175368001</v>
      </c>
      <c r="O41" s="38">
        <v>13754.595637949995</v>
      </c>
      <c r="P41" s="38">
        <v>8734.9044602499998</v>
      </c>
      <c r="Q41" s="38">
        <v>13485.155050789985</v>
      </c>
      <c r="R41" s="38">
        <v>1403.9439864099998</v>
      </c>
      <c r="S41" s="38">
        <f>SUM(G41:R41)</f>
        <v>115878.77272877999</v>
      </c>
      <c r="T41" s="24">
        <v>116895.8</v>
      </c>
      <c r="U41" s="38">
        <f t="shared" si="20"/>
        <v>-1017.0272712200094</v>
      </c>
      <c r="V41" s="14">
        <f t="shared" si="37"/>
        <v>-8.7002892423851796E-3</v>
      </c>
      <c r="X41" s="40">
        <v>46210.743829079991</v>
      </c>
      <c r="Y41" s="38">
        <f t="shared" si="38"/>
        <v>69668.028899700003</v>
      </c>
      <c r="Z41" s="14">
        <f t="shared" si="39"/>
        <v>1.5076153969168218</v>
      </c>
    </row>
    <row r="42" spans="2:26" x14ac:dyDescent="0.25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25"/>
      <c r="U42" s="39"/>
      <c r="V42" s="14"/>
      <c r="X42" s="39"/>
      <c r="Y42" s="39"/>
      <c r="Z42" s="14"/>
    </row>
    <row r="43" spans="2:26" x14ac:dyDescent="0.25">
      <c r="B43" s="5" t="s">
        <v>6</v>
      </c>
      <c r="C43" s="6"/>
      <c r="D43" s="6"/>
      <c r="E43" s="6"/>
      <c r="F43" s="6"/>
      <c r="G43" s="26">
        <f t="shared" ref="G43:U43" si="40">+G30+G32-G39+G36-G37</f>
        <v>-8715.5890514762013</v>
      </c>
      <c r="H43" s="37">
        <f t="shared" si="40"/>
        <v>5871.3487235790672</v>
      </c>
      <c r="I43" s="37">
        <f t="shared" si="40"/>
        <v>2787.0715972729158</v>
      </c>
      <c r="J43" s="37">
        <f t="shared" si="40"/>
        <v>-28726.128503336033</v>
      </c>
      <c r="K43" s="37">
        <f t="shared" si="40"/>
        <v>31794.009920527325</v>
      </c>
      <c r="L43" s="37">
        <f t="shared" si="40"/>
        <v>45423.844971471714</v>
      </c>
      <c r="M43" s="37">
        <f t="shared" si="40"/>
        <v>-10945.048466096372</v>
      </c>
      <c r="N43" s="37">
        <f t="shared" si="40"/>
        <v>-3956.4338429043109</v>
      </c>
      <c r="O43" s="37">
        <f t="shared" si="40"/>
        <v>-13139.233656125667</v>
      </c>
      <c r="P43" s="37">
        <f t="shared" si="40"/>
        <v>-5636.5897314063104</v>
      </c>
      <c r="Q43" s="37">
        <f t="shared" si="40"/>
        <v>-26392.147837092678</v>
      </c>
      <c r="R43" s="37">
        <f t="shared" si="40"/>
        <v>85422.383864581177</v>
      </c>
      <c r="S43" s="37">
        <f t="shared" si="40"/>
        <v>73787.487988994704</v>
      </c>
      <c r="T43" s="26">
        <f t="shared" si="40"/>
        <v>84404.209295498847</v>
      </c>
      <c r="U43" s="37">
        <f t="shared" si="40"/>
        <v>-10616.721306504092</v>
      </c>
      <c r="V43" s="13">
        <f>U43/ABS(T43)</f>
        <v>-0.12578426354703456</v>
      </c>
      <c r="X43" s="37">
        <f>+X30+X32-X39+X36-X37</f>
        <v>-30674.434380681756</v>
      </c>
      <c r="Y43" s="37">
        <f>+Y30+Y32-Y39+Y36-Y37</f>
        <v>104461.92236967644</v>
      </c>
      <c r="Z43" s="13">
        <f>Y43/ABS(X43)</f>
        <v>3.4055044364718525</v>
      </c>
    </row>
    <row r="44" spans="2:26" x14ac:dyDescent="0.25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6"/>
      <c r="U44" s="37"/>
      <c r="V44" s="14"/>
      <c r="X44" s="37"/>
      <c r="Y44" s="37"/>
      <c r="Z44" s="14"/>
    </row>
    <row r="45" spans="2:26" ht="16.5" thickBot="1" x14ac:dyDescent="0.3">
      <c r="B45" s="5" t="s">
        <v>7</v>
      </c>
      <c r="C45" s="6"/>
      <c r="D45" s="6"/>
      <c r="E45" s="6"/>
      <c r="F45" s="6"/>
      <c r="G45" s="26">
        <f t="shared" ref="G45:U45" si="41">+G30+G23</f>
        <v>-4383.2213567838025</v>
      </c>
      <c r="H45" s="37">
        <f t="shared" si="41"/>
        <v>10457.43922682507</v>
      </c>
      <c r="I45" s="37">
        <f t="shared" si="41"/>
        <v>14754.830556309716</v>
      </c>
      <c r="J45" s="37">
        <f t="shared" si="41"/>
        <v>13760.475296367465</v>
      </c>
      <c r="K45" s="37">
        <f t="shared" si="41"/>
        <v>268.40377698691736</v>
      </c>
      <c r="L45" s="37">
        <f t="shared" si="41"/>
        <v>21343.64738165832</v>
      </c>
      <c r="M45" s="37">
        <f t="shared" si="41"/>
        <v>6115.3322927536192</v>
      </c>
      <c r="N45" s="37">
        <f t="shared" si="41"/>
        <v>13070.7953569608</v>
      </c>
      <c r="O45" s="37">
        <f t="shared" si="41"/>
        <v>13640.533605004326</v>
      </c>
      <c r="P45" s="37">
        <f t="shared" si="41"/>
        <v>18153.302258023483</v>
      </c>
      <c r="Q45" s="37">
        <f t="shared" si="41"/>
        <v>5653.0498108172906</v>
      </c>
      <c r="R45" s="37">
        <f t="shared" si="41"/>
        <v>60502.953183623569</v>
      </c>
      <c r="S45" s="37">
        <f t="shared" si="41"/>
        <v>173337.54138854684</v>
      </c>
      <c r="T45" s="26">
        <f t="shared" si="41"/>
        <v>181870.0027165814</v>
      </c>
      <c r="U45" s="37">
        <f t="shared" si="41"/>
        <v>-8532.4613280344784</v>
      </c>
      <c r="V45" s="13">
        <f>U45/ABS(T45)</f>
        <v>-4.6915165780973288E-2</v>
      </c>
      <c r="W45" s="52"/>
      <c r="X45" s="37">
        <f>+X30+X23</f>
        <v>159161.072693291</v>
      </c>
      <c r="Y45" s="37">
        <f>+Y30+Y23</f>
        <v>14176.468695255797</v>
      </c>
      <c r="Z45" s="13">
        <f>Y45/ABS(X45)</f>
        <v>8.9069949425223796E-2</v>
      </c>
    </row>
    <row r="46" spans="2:26" x14ac:dyDescent="0.25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27"/>
      <c r="U46" s="42"/>
      <c r="V46" s="19"/>
      <c r="X46" s="42"/>
      <c r="Y46" s="42"/>
      <c r="Z46" s="19"/>
    </row>
    <row r="47" spans="2:26" x14ac:dyDescent="0.25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8"/>
      <c r="U47" s="49"/>
      <c r="V47" s="50"/>
      <c r="X47" s="49"/>
      <c r="Y47" s="49"/>
      <c r="Z47" s="50"/>
    </row>
    <row r="48" spans="2:26" x14ac:dyDescent="0.25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20"/>
      <c r="U48" s="33"/>
      <c r="V48" s="18"/>
      <c r="X48" s="33"/>
      <c r="Y48" s="33"/>
      <c r="Z48" s="18"/>
    </row>
    <row r="49" spans="2:26" x14ac:dyDescent="0.25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20"/>
      <c r="U49" s="33"/>
      <c r="X49" s="33"/>
      <c r="Y49" s="33"/>
    </row>
    <row r="50" spans="2:26" x14ac:dyDescent="0.25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20"/>
      <c r="U50" s="33"/>
      <c r="X50" s="33"/>
      <c r="Y50" s="33"/>
    </row>
    <row r="51" spans="2:26" x14ac:dyDescent="0.25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20"/>
      <c r="U51" s="33"/>
      <c r="X51" s="33"/>
      <c r="Y51" s="33"/>
    </row>
    <row r="52" spans="2:26" ht="54" x14ac:dyDescent="0.25">
      <c r="B52" s="61"/>
      <c r="C52" s="62"/>
      <c r="D52" s="62"/>
      <c r="E52" s="63"/>
      <c r="F52" s="7"/>
      <c r="G52" s="71" t="s">
        <v>61</v>
      </c>
      <c r="H52" s="71" t="s">
        <v>61</v>
      </c>
      <c r="I52" s="67" t="s">
        <v>61</v>
      </c>
      <c r="J52" s="67" t="s">
        <v>61</v>
      </c>
      <c r="K52" s="67" t="s">
        <v>61</v>
      </c>
      <c r="L52" s="67" t="s">
        <v>61</v>
      </c>
      <c r="M52" s="67" t="s">
        <v>61</v>
      </c>
      <c r="N52" s="67" t="s">
        <v>61</v>
      </c>
      <c r="O52" s="67" t="s">
        <v>61</v>
      </c>
      <c r="P52" s="67" t="s">
        <v>61</v>
      </c>
      <c r="Q52" s="67" t="s">
        <v>61</v>
      </c>
      <c r="R52" s="67" t="s">
        <v>61</v>
      </c>
      <c r="S52" s="67" t="s">
        <v>61</v>
      </c>
      <c r="T52" s="68" t="str">
        <f>T7</f>
        <v>Fourth
Supplementary
Estimates</v>
      </c>
      <c r="U52" s="67"/>
      <c r="V52" s="67"/>
      <c r="W52" s="67"/>
      <c r="X52" s="67" t="str">
        <f>X7</f>
        <v>FY 2022/23</v>
      </c>
      <c r="Y52" s="67"/>
      <c r="Z52" s="66"/>
    </row>
    <row r="53" spans="2:26" ht="18" x14ac:dyDescent="0.25">
      <c r="B53" s="64" t="s">
        <v>0</v>
      </c>
      <c r="C53" s="8"/>
      <c r="D53" s="8"/>
      <c r="E53" s="65"/>
      <c r="F53" s="8"/>
      <c r="G53" s="8" t="str">
        <f>G8</f>
        <v>April</v>
      </c>
      <c r="H53" s="8" t="str">
        <f t="shared" ref="H53:N53" si="42">H8</f>
        <v>May</v>
      </c>
      <c r="I53" s="69" t="str">
        <f t="shared" si="42"/>
        <v>June</v>
      </c>
      <c r="J53" s="69" t="str">
        <f t="shared" si="42"/>
        <v>July</v>
      </c>
      <c r="K53" s="69" t="str">
        <f t="shared" si="42"/>
        <v>August</v>
      </c>
      <c r="L53" s="69" t="str">
        <f t="shared" si="42"/>
        <v>September</v>
      </c>
      <c r="M53" s="69" t="str">
        <f t="shared" si="42"/>
        <v>October</v>
      </c>
      <c r="N53" s="69" t="str">
        <f t="shared" si="42"/>
        <v>November</v>
      </c>
      <c r="O53" s="69" t="str">
        <f>O8</f>
        <v>December</v>
      </c>
      <c r="P53" s="69" t="str">
        <f>P8</f>
        <v>January</v>
      </c>
      <c r="Q53" s="69" t="str">
        <f>Q8</f>
        <v>February</v>
      </c>
      <c r="R53" s="69" t="str">
        <f>R8</f>
        <v>March</v>
      </c>
      <c r="S53" s="69" t="str">
        <f>+S8</f>
        <v>April-March</v>
      </c>
      <c r="T53" s="69" t="str">
        <f>+T8</f>
        <v>April-March</v>
      </c>
      <c r="U53" s="69" t="str">
        <f>U8</f>
        <v>Diff</v>
      </c>
      <c r="V53" s="69" t="str">
        <f>V8</f>
        <v>Diff %</v>
      </c>
      <c r="W53" s="69"/>
      <c r="X53" s="69" t="str">
        <f>+X8</f>
        <v>April-March</v>
      </c>
      <c r="Y53" s="69" t="str">
        <f>Y8</f>
        <v>Diff</v>
      </c>
      <c r="Z53" s="70" t="str">
        <f>Z8</f>
        <v>Diff %</v>
      </c>
    </row>
    <row r="54" spans="2:26" x14ac:dyDescent="0.25">
      <c r="B54" s="60"/>
      <c r="C54" s="60"/>
      <c r="D54" s="60"/>
      <c r="E54" s="60"/>
      <c r="F54" s="3"/>
    </row>
    <row r="55" spans="2:26" x14ac:dyDescent="0.25">
      <c r="B55" s="4" t="s">
        <v>1</v>
      </c>
      <c r="C55" s="2"/>
      <c r="D55" s="2"/>
      <c r="E55" s="2"/>
      <c r="F55" s="2"/>
      <c r="G55" s="26">
        <f t="shared" ref="G55:U55" si="43">G57+G90+G92+G94+G96</f>
        <v>60267.499365906202</v>
      </c>
      <c r="H55" s="37">
        <f t="shared" si="43"/>
        <v>69521.43259801509</v>
      </c>
      <c r="I55" s="37">
        <f t="shared" si="43"/>
        <v>76669.955524869714</v>
      </c>
      <c r="J55" s="37">
        <f t="shared" si="43"/>
        <v>74126.865332867397</v>
      </c>
      <c r="K55" s="37">
        <f t="shared" si="43"/>
        <v>66773.118676906917</v>
      </c>
      <c r="L55" s="37">
        <f t="shared" si="43"/>
        <v>79737.753696928397</v>
      </c>
      <c r="M55" s="37">
        <f t="shared" si="43"/>
        <v>67374.260240723612</v>
      </c>
      <c r="N55" s="37">
        <f t="shared" si="43"/>
        <v>67792.310132980681</v>
      </c>
      <c r="O55" s="37">
        <f t="shared" si="43"/>
        <v>78091.48924786436</v>
      </c>
      <c r="P55" s="37">
        <f t="shared" si="43"/>
        <v>82557.71449042359</v>
      </c>
      <c r="Q55" s="37">
        <f t="shared" si="43"/>
        <v>71171.600925617196</v>
      </c>
      <c r="R55" s="37">
        <f t="shared" si="43"/>
        <v>131199.04019873368</v>
      </c>
      <c r="S55" s="37">
        <f t="shared" si="43"/>
        <v>925283.04043183674</v>
      </c>
      <c r="T55" s="26">
        <f t="shared" si="43"/>
        <v>947666.31271821109</v>
      </c>
      <c r="U55" s="37">
        <f t="shared" si="43"/>
        <v>-22383.272286374326</v>
      </c>
      <c r="V55" s="13">
        <f>U55/ABS(T55)</f>
        <v>-2.3619360513271723E-2</v>
      </c>
      <c r="X55" s="37">
        <f t="shared" ref="X55:Y55" si="44">X57+X90+X92+X94+X96</f>
        <v>827775.10419379117</v>
      </c>
      <c r="Y55" s="37">
        <f t="shared" si="44"/>
        <v>97507.936238045717</v>
      </c>
      <c r="Z55" s="13">
        <f>Y55/ABS(X55)</f>
        <v>0.11779520275982841</v>
      </c>
    </row>
    <row r="56" spans="2:26" x14ac:dyDescent="0.25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26"/>
      <c r="U56" s="37"/>
      <c r="V56" s="14"/>
      <c r="X56" s="37"/>
      <c r="Y56" s="37"/>
      <c r="Z56" s="14"/>
    </row>
    <row r="57" spans="2:26" x14ac:dyDescent="0.25">
      <c r="B57" s="4" t="s">
        <v>9</v>
      </c>
      <c r="C57" s="2"/>
      <c r="D57" s="2"/>
      <c r="E57" s="2"/>
      <c r="F57" s="2"/>
      <c r="G57" s="26">
        <f t="shared" ref="G57:U57" si="45">G59+G67+G82</f>
        <v>57703.017859810003</v>
      </c>
      <c r="H57" s="37">
        <f t="shared" si="45"/>
        <v>62859.132922199999</v>
      </c>
      <c r="I57" s="37">
        <f t="shared" si="45"/>
        <v>68409.971422490009</v>
      </c>
      <c r="J57" s="37">
        <f t="shared" si="45"/>
        <v>67399.153127380006</v>
      </c>
      <c r="K57" s="37">
        <f t="shared" si="45"/>
        <v>60563.870027937315</v>
      </c>
      <c r="L57" s="37">
        <f t="shared" si="45"/>
        <v>73159.117633670001</v>
      </c>
      <c r="M57" s="37">
        <f t="shared" si="45"/>
        <v>59756.305239380003</v>
      </c>
      <c r="N57" s="37">
        <f t="shared" si="45"/>
        <v>62377.608524650001</v>
      </c>
      <c r="O57" s="37">
        <f t="shared" si="45"/>
        <v>69539.005701892296</v>
      </c>
      <c r="P57" s="37">
        <f t="shared" si="45"/>
        <v>75584.443455981411</v>
      </c>
      <c r="Q57" s="37">
        <f t="shared" si="45"/>
        <v>62308.599309280005</v>
      </c>
      <c r="R57" s="37">
        <f t="shared" si="45"/>
        <v>111913.69090737001</v>
      </c>
      <c r="S57" s="37">
        <f t="shared" si="45"/>
        <v>831573.91613204102</v>
      </c>
      <c r="T57" s="26">
        <f t="shared" si="45"/>
        <v>856372.35397157446</v>
      </c>
      <c r="U57" s="37">
        <f t="shared" si="45"/>
        <v>-24798.437839533428</v>
      </c>
      <c r="V57" s="13">
        <f>U57/ABS(T57)</f>
        <v>-2.8957541336460006E-2</v>
      </c>
      <c r="X57" s="37">
        <f t="shared" ref="X57:Y57" si="46">X59+X67+X82</f>
        <v>752841.08440893202</v>
      </c>
      <c r="Y57" s="37">
        <f t="shared" si="46"/>
        <v>78732.831723109019</v>
      </c>
      <c r="Z57" s="13">
        <f>Y57/ABS(X57)</f>
        <v>0.10458094457600367</v>
      </c>
    </row>
    <row r="58" spans="2:26" x14ac:dyDescent="0.25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25"/>
      <c r="U58" s="39"/>
      <c r="V58" s="14"/>
      <c r="X58" s="39"/>
      <c r="Y58" s="39"/>
      <c r="Z58" s="14"/>
    </row>
    <row r="59" spans="2:26" x14ac:dyDescent="0.25">
      <c r="B59" s="2"/>
      <c r="C59" s="2" t="s">
        <v>21</v>
      </c>
      <c r="D59" s="2"/>
      <c r="E59" s="2"/>
      <c r="F59" s="2"/>
      <c r="G59" s="24">
        <f t="shared" ref="G59" si="47">SUM(G60:G65)</f>
        <v>15713.096815999999</v>
      </c>
      <c r="H59" s="38">
        <f t="shared" ref="H59:U59" si="48">SUM(H60:H65)</f>
        <v>14755.767506</v>
      </c>
      <c r="I59" s="38">
        <f t="shared" si="48"/>
        <v>25975.938241999997</v>
      </c>
      <c r="J59" s="38">
        <f t="shared" si="48"/>
        <v>19236.062488</v>
      </c>
      <c r="K59" s="38">
        <f t="shared" si="48"/>
        <v>13685.884989000002</v>
      </c>
      <c r="L59" s="38">
        <f t="shared" si="48"/>
        <v>27107.478163</v>
      </c>
      <c r="M59" s="38">
        <f t="shared" si="48"/>
        <v>13762.493433000001</v>
      </c>
      <c r="N59" s="38">
        <f t="shared" si="48"/>
        <v>15830.916522000001</v>
      </c>
      <c r="O59" s="38">
        <f t="shared" si="48"/>
        <v>27702.251688999997</v>
      </c>
      <c r="P59" s="38">
        <f t="shared" si="48"/>
        <v>20434.384423</v>
      </c>
      <c r="Q59" s="38">
        <f t="shared" si="48"/>
        <v>16717.137569999999</v>
      </c>
      <c r="R59" s="38">
        <f t="shared" si="48"/>
        <v>63220.653857999998</v>
      </c>
      <c r="S59" s="38">
        <f t="shared" si="48"/>
        <v>274142.06569900003</v>
      </c>
      <c r="T59" s="24">
        <f t="shared" si="48"/>
        <v>289841.03052977449</v>
      </c>
      <c r="U59" s="38">
        <f t="shared" si="48"/>
        <v>-15698.964830774472</v>
      </c>
      <c r="V59" s="14">
        <f t="shared" ref="V59:V88" si="49">U59/ABS(T59)</f>
        <v>-5.4164052625950643E-2</v>
      </c>
      <c r="X59" s="38">
        <f t="shared" ref="X59:Y59" si="50">SUM(X60:X65)</f>
        <v>235812.45441910002</v>
      </c>
      <c r="Y59" s="38">
        <f t="shared" si="50"/>
        <v>38329.611279899997</v>
      </c>
      <c r="Z59" s="14">
        <f t="shared" ref="Z59:Z88" si="51">Y59/ABS(X59)</f>
        <v>0.16254277737077583</v>
      </c>
    </row>
    <row r="60" spans="2:26" x14ac:dyDescent="0.25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f>SUM(G60:R60)</f>
        <v>0</v>
      </c>
      <c r="T60" s="24">
        <v>0</v>
      </c>
      <c r="U60" s="38">
        <f t="shared" ref="U60:U65" si="52">S60-T60</f>
        <v>0</v>
      </c>
      <c r="V60" s="14">
        <v>0</v>
      </c>
      <c r="X60" s="40">
        <v>0</v>
      </c>
      <c r="Y60" s="38">
        <f t="shared" ref="Y60:Y65" si="53">S60-X60</f>
        <v>0</v>
      </c>
      <c r="Z60" s="14">
        <v>0</v>
      </c>
    </row>
    <row r="61" spans="2:26" x14ac:dyDescent="0.25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38">
        <v>1009.347528</v>
      </c>
      <c r="O61" s="38">
        <v>12071.530132</v>
      </c>
      <c r="P61" s="38">
        <v>1160.3089910000001</v>
      </c>
      <c r="Q61" s="38">
        <v>876.64394000000004</v>
      </c>
      <c r="R61" s="38">
        <v>43867.727396000002</v>
      </c>
      <c r="S61" s="38">
        <f t="shared" ref="S61:S65" si="54">SUM(G61:R61)</f>
        <v>93150.804573000001</v>
      </c>
      <c r="T61" s="24">
        <v>107452.37276820815</v>
      </c>
      <c r="U61" s="38">
        <f t="shared" si="52"/>
        <v>-14301.56819520815</v>
      </c>
      <c r="V61" s="14">
        <f t="shared" si="49"/>
        <v>-0.13309681142229318</v>
      </c>
      <c r="X61" s="40">
        <v>92444.513313169999</v>
      </c>
      <c r="Y61" s="38">
        <f t="shared" si="53"/>
        <v>706.29125983000267</v>
      </c>
      <c r="Z61" s="14">
        <f t="shared" si="51"/>
        <v>7.6401641862436165E-3</v>
      </c>
    </row>
    <row r="62" spans="2:26" x14ac:dyDescent="0.25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38">
        <v>11078.022290000001</v>
      </c>
      <c r="O62" s="38">
        <v>11216.426708999999</v>
      </c>
      <c r="P62" s="38">
        <v>15060.988588</v>
      </c>
      <c r="Q62" s="38">
        <v>12024.510946</v>
      </c>
      <c r="R62" s="38">
        <v>11601.026556999999</v>
      </c>
      <c r="S62" s="38">
        <f t="shared" si="54"/>
        <v>134619.920694</v>
      </c>
      <c r="T62" s="24">
        <v>135105.27121769401</v>
      </c>
      <c r="U62" s="38">
        <f t="shared" si="52"/>
        <v>-485.35052369401092</v>
      </c>
      <c r="V62" s="14">
        <f t="shared" si="49"/>
        <v>-3.5923877678463753E-3</v>
      </c>
      <c r="X62" s="40">
        <v>107456.15317076001</v>
      </c>
      <c r="Y62" s="38">
        <f t="shared" si="53"/>
        <v>27163.767523239992</v>
      </c>
      <c r="Z62" s="14">
        <f t="shared" si="51"/>
        <v>0.2527893165882617</v>
      </c>
    </row>
    <row r="63" spans="2:26" x14ac:dyDescent="0.25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38">
        <v>500.40452699999997</v>
      </c>
      <c r="O63" s="38">
        <v>214.204958</v>
      </c>
      <c r="P63" s="38">
        <v>398.75194900000002</v>
      </c>
      <c r="Q63" s="38">
        <v>80.062988000000004</v>
      </c>
      <c r="R63" s="38">
        <v>193.59405100000001</v>
      </c>
      <c r="S63" s="38">
        <f t="shared" si="54"/>
        <v>3182.2250750000003</v>
      </c>
      <c r="T63" s="24">
        <v>4332.605595281746</v>
      </c>
      <c r="U63" s="38">
        <f t="shared" si="52"/>
        <v>-1150.3805202817457</v>
      </c>
      <c r="V63" s="14">
        <f t="shared" si="49"/>
        <v>-0.26551701856603849</v>
      </c>
      <c r="X63" s="40">
        <v>3001.5186820000004</v>
      </c>
      <c r="Y63" s="38">
        <f t="shared" si="53"/>
        <v>180.70639299999993</v>
      </c>
      <c r="Z63" s="14">
        <f t="shared" si="51"/>
        <v>6.0204986923349732E-2</v>
      </c>
    </row>
    <row r="64" spans="2:26" x14ac:dyDescent="0.25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38">
        <v>201.61476500000001</v>
      </c>
      <c r="O64" s="38">
        <v>417.28152999999998</v>
      </c>
      <c r="P64" s="38">
        <v>256.813692</v>
      </c>
      <c r="Q64" s="38">
        <v>520.846766</v>
      </c>
      <c r="R64" s="38">
        <v>4009.4604039999999</v>
      </c>
      <c r="S64" s="38">
        <f t="shared" si="54"/>
        <v>7926.1441890000006</v>
      </c>
      <c r="T64" s="24">
        <v>8160.87429315383</v>
      </c>
      <c r="U64" s="38">
        <f t="shared" si="52"/>
        <v>-234.73010415382942</v>
      </c>
      <c r="V64" s="14">
        <f t="shared" si="49"/>
        <v>-2.8762862375020879E-2</v>
      </c>
      <c r="X64" s="40">
        <v>7264.8464376599995</v>
      </c>
      <c r="Y64" s="38">
        <f t="shared" si="53"/>
        <v>661.29775134000101</v>
      </c>
      <c r="Z64" s="14">
        <f t="shared" si="51"/>
        <v>9.1027079101344971E-2</v>
      </c>
    </row>
    <row r="65" spans="2:26" x14ac:dyDescent="0.25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38">
        <v>3041.5274119999999</v>
      </c>
      <c r="O65" s="38">
        <v>3782.80836</v>
      </c>
      <c r="P65" s="38">
        <v>3557.5212029999998</v>
      </c>
      <c r="Q65" s="38">
        <v>3215.0729299999998</v>
      </c>
      <c r="R65" s="38">
        <v>3548.8454499999998</v>
      </c>
      <c r="S65" s="38">
        <f t="shared" si="54"/>
        <v>35262.971167999996</v>
      </c>
      <c r="T65" s="24">
        <v>34789.906655436731</v>
      </c>
      <c r="U65" s="38">
        <f t="shared" si="52"/>
        <v>473.06451256326545</v>
      </c>
      <c r="V65" s="14">
        <f t="shared" si="49"/>
        <v>1.3597751705647022E-2</v>
      </c>
      <c r="X65" s="40">
        <v>25645.422815509999</v>
      </c>
      <c r="Y65" s="38">
        <f t="shared" si="53"/>
        <v>9617.5483524899973</v>
      </c>
      <c r="Z65" s="14">
        <f t="shared" si="51"/>
        <v>0.37502007362785361</v>
      </c>
    </row>
    <row r="66" spans="2:26" x14ac:dyDescent="0.25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24"/>
      <c r="U66" s="38"/>
      <c r="V66" s="14"/>
      <c r="X66" s="38"/>
      <c r="Y66" s="38"/>
      <c r="Z66" s="14"/>
    </row>
    <row r="67" spans="2:26" x14ac:dyDescent="0.25">
      <c r="B67" s="2"/>
      <c r="C67" s="2" t="s">
        <v>23</v>
      </c>
      <c r="D67" s="2"/>
      <c r="E67" s="2"/>
      <c r="F67" s="2"/>
      <c r="G67" s="24">
        <f t="shared" ref="G67:U67" si="55">SUM(G68:G80)</f>
        <v>21312.800943690003</v>
      </c>
      <c r="H67" s="38">
        <f t="shared" si="55"/>
        <v>21004.287187250004</v>
      </c>
      <c r="I67" s="38">
        <f t="shared" si="55"/>
        <v>19427.846938730003</v>
      </c>
      <c r="J67" s="38">
        <f t="shared" si="55"/>
        <v>20951.339506869997</v>
      </c>
      <c r="K67" s="38">
        <f t="shared" si="55"/>
        <v>21335.787957987308</v>
      </c>
      <c r="L67" s="38">
        <f t="shared" si="55"/>
        <v>21323.933880279998</v>
      </c>
      <c r="M67" s="38">
        <f t="shared" si="55"/>
        <v>20614.21515435</v>
      </c>
      <c r="N67" s="38">
        <f t="shared" si="55"/>
        <v>21165.115838500002</v>
      </c>
      <c r="O67" s="38">
        <f t="shared" si="55"/>
        <v>20542.098969262297</v>
      </c>
      <c r="P67" s="38">
        <f t="shared" si="55"/>
        <v>29183.668336611416</v>
      </c>
      <c r="Q67" s="38">
        <f t="shared" si="55"/>
        <v>21968.34001064</v>
      </c>
      <c r="R67" s="38">
        <f t="shared" si="55"/>
        <v>24147.247104360002</v>
      </c>
      <c r="S67" s="38">
        <f t="shared" si="55"/>
        <v>262976.68182853097</v>
      </c>
      <c r="T67" s="24">
        <f t="shared" si="55"/>
        <v>266591.5860805508</v>
      </c>
      <c r="U67" s="38">
        <f t="shared" si="55"/>
        <v>-3614.9042520197927</v>
      </c>
      <c r="V67" s="14">
        <f t="shared" si="49"/>
        <v>-1.3559708710865119E-2</v>
      </c>
      <c r="X67" s="38">
        <f t="shared" ref="X67:Y67" si="56">SUM(X68:X80)</f>
        <v>232701.95795085002</v>
      </c>
      <c r="Y67" s="38">
        <f t="shared" si="56"/>
        <v>30274.723877681019</v>
      </c>
      <c r="Z67" s="14">
        <f t="shared" si="51"/>
        <v>0.13010085580833605</v>
      </c>
    </row>
    <row r="68" spans="2:26" x14ac:dyDescent="0.25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v>7.9150780000000003</v>
      </c>
      <c r="O68" s="40">
        <v>6.5036180000000003</v>
      </c>
      <c r="P68" s="40">
        <v>14.927268</v>
      </c>
      <c r="Q68" s="40">
        <v>9.9923149999999996</v>
      </c>
      <c r="R68" s="40">
        <v>8.8341130000000003</v>
      </c>
      <c r="S68" s="38">
        <f>SUM(G68:R68)</f>
        <v>106.536967</v>
      </c>
      <c r="T68" s="32">
        <v>55.600944999999996</v>
      </c>
      <c r="U68" s="38">
        <f t="shared" ref="U68:U80" si="57">S68-T68</f>
        <v>50.936022000000008</v>
      </c>
      <c r="V68" s="14">
        <f t="shared" si="49"/>
        <v>0.91609993319358174</v>
      </c>
      <c r="X68" s="40">
        <v>122.36739300000001</v>
      </c>
      <c r="Y68" s="38">
        <f t="shared" ref="Y68:Y80" si="58">S68-X68</f>
        <v>-15.830426000000003</v>
      </c>
      <c r="Z68" s="14">
        <f t="shared" si="51"/>
        <v>-0.12936800900873979</v>
      </c>
    </row>
    <row r="69" spans="2:26" x14ac:dyDescent="0.25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v>2474.323206</v>
      </c>
      <c r="O69" s="40">
        <v>1081.928032</v>
      </c>
      <c r="P69" s="40">
        <v>4347.9230710000002</v>
      </c>
      <c r="Q69" s="40">
        <v>1631.368798</v>
      </c>
      <c r="R69" s="40">
        <v>1942.1046630000001</v>
      </c>
      <c r="S69" s="38">
        <f t="shared" ref="S69:S80" si="59">SUM(G69:R69)</f>
        <v>24461.520634</v>
      </c>
      <c r="T69" s="32">
        <v>24448.943666702089</v>
      </c>
      <c r="U69" s="38">
        <f t="shared" si="57"/>
        <v>12.576967297911324</v>
      </c>
      <c r="V69" s="14">
        <f t="shared" si="49"/>
        <v>5.144176153115505E-4</v>
      </c>
      <c r="X69" s="40">
        <v>26166.146381540002</v>
      </c>
      <c r="Y69" s="38">
        <f t="shared" si="58"/>
        <v>-1704.6257475400016</v>
      </c>
      <c r="Z69" s="14">
        <f t="shared" si="51"/>
        <v>-6.5146228362560898E-2</v>
      </c>
    </row>
    <row r="70" spans="2:26" x14ac:dyDescent="0.25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v>8.6909189999999992</v>
      </c>
      <c r="O70" s="40">
        <v>5.3767579999999997</v>
      </c>
      <c r="P70" s="40">
        <v>215.59296499999999</v>
      </c>
      <c r="Q70" s="40">
        <v>7.4997150000000001</v>
      </c>
      <c r="R70" s="40">
        <v>1.8138729999999399</v>
      </c>
      <c r="S70" s="38">
        <f t="shared" si="59"/>
        <v>829.51935200000003</v>
      </c>
      <c r="T70" s="32">
        <v>785.39973470033863</v>
      </c>
      <c r="U70" s="38">
        <f t="shared" si="57"/>
        <v>44.1196172996614</v>
      </c>
      <c r="V70" s="14">
        <f t="shared" si="49"/>
        <v>5.6174729058820976E-2</v>
      </c>
      <c r="X70" s="40">
        <v>700.56328699999995</v>
      </c>
      <c r="Y70" s="38">
        <f t="shared" si="58"/>
        <v>128.95606500000008</v>
      </c>
      <c r="Z70" s="14">
        <f t="shared" si="51"/>
        <v>0.18407482577658982</v>
      </c>
    </row>
    <row r="71" spans="2:26" x14ac:dyDescent="0.25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v>459.63003500000002</v>
      </c>
      <c r="O71" s="40">
        <v>444.717038</v>
      </c>
      <c r="P71" s="40">
        <v>518.53352500000005</v>
      </c>
      <c r="Q71" s="40">
        <v>443.07085999999998</v>
      </c>
      <c r="R71" s="40">
        <v>466.30103500000001</v>
      </c>
      <c r="S71" s="38">
        <f t="shared" si="59"/>
        <v>5220.8284599999997</v>
      </c>
      <c r="T71" s="32">
        <v>5399.1452386174797</v>
      </c>
      <c r="U71" s="38">
        <f t="shared" si="57"/>
        <v>-178.31677861747994</v>
      </c>
      <c r="V71" s="14">
        <f t="shared" si="49"/>
        <v>-3.3026853462297348E-2</v>
      </c>
      <c r="X71" s="40">
        <v>5273.6173390000004</v>
      </c>
      <c r="Y71" s="38">
        <f t="shared" si="58"/>
        <v>-52.788879000000634</v>
      </c>
      <c r="Z71" s="14">
        <f t="shared" si="51"/>
        <v>-1.0009994204473438E-2</v>
      </c>
    </row>
    <row r="72" spans="2:26" x14ac:dyDescent="0.25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v>78.354192499999996</v>
      </c>
      <c r="O72" s="40">
        <v>69.142038080000006</v>
      </c>
      <c r="P72" s="40">
        <v>57.671364439999998</v>
      </c>
      <c r="Q72" s="40">
        <v>73.004262639999993</v>
      </c>
      <c r="R72" s="40">
        <v>686.90579235999996</v>
      </c>
      <c r="S72" s="38">
        <f t="shared" si="59"/>
        <v>1613.1638821773092</v>
      </c>
      <c r="T72" s="32">
        <v>2575.1384084509073</v>
      </c>
      <c r="U72" s="38">
        <f t="shared" si="57"/>
        <v>-961.97452627359803</v>
      </c>
      <c r="V72" s="14">
        <f t="shared" si="49"/>
        <v>-0.37356226100960555</v>
      </c>
      <c r="X72" s="40">
        <v>2845.9785122100002</v>
      </c>
      <c r="Y72" s="38">
        <f t="shared" si="58"/>
        <v>-1232.814630032691</v>
      </c>
      <c r="Z72" s="14">
        <f t="shared" si="51"/>
        <v>-0.43317777163235432</v>
      </c>
    </row>
    <row r="73" spans="2:26" x14ac:dyDescent="0.25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v>10.13852</v>
      </c>
      <c r="O73" s="40">
        <v>0.328270182299848</v>
      </c>
      <c r="P73" s="40">
        <v>5.3766641714165297</v>
      </c>
      <c r="Q73" s="40">
        <v>10.893774000000001</v>
      </c>
      <c r="R73" s="40">
        <v>2.4105660000000002</v>
      </c>
      <c r="S73" s="38">
        <f t="shared" si="59"/>
        <v>42.849812353716381</v>
      </c>
      <c r="T73" s="32">
        <v>89.973251054465862</v>
      </c>
      <c r="U73" s="38">
        <f t="shared" si="57"/>
        <v>-47.123438700749482</v>
      </c>
      <c r="V73" s="14">
        <f t="shared" si="49"/>
        <v>-0.52374942717389439</v>
      </c>
      <c r="X73" s="40">
        <v>105.12099599999999</v>
      </c>
      <c r="Y73" s="38">
        <f t="shared" si="58"/>
        <v>-62.27118364628361</v>
      </c>
      <c r="Z73" s="14">
        <f t="shared" si="51"/>
        <v>-0.59237627130438919</v>
      </c>
    </row>
    <row r="74" spans="2:26" x14ac:dyDescent="0.25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v>577.56369600000005</v>
      </c>
      <c r="O74" s="40">
        <v>610.60598200000004</v>
      </c>
      <c r="P74" s="40">
        <v>819.997162</v>
      </c>
      <c r="Q74" s="40">
        <v>704.45447999999999</v>
      </c>
      <c r="R74" s="40">
        <v>792.59481800000003</v>
      </c>
      <c r="S74" s="38">
        <f t="shared" si="59"/>
        <v>8140.3643960000009</v>
      </c>
      <c r="T74" s="32">
        <v>9271.130793907394</v>
      </c>
      <c r="U74" s="38">
        <f t="shared" si="57"/>
        <v>-1130.7663979073932</v>
      </c>
      <c r="V74" s="14">
        <f t="shared" si="49"/>
        <v>-0.12196639471966962</v>
      </c>
      <c r="X74" s="40">
        <v>8509.4346010900008</v>
      </c>
      <c r="Y74" s="38">
        <f t="shared" si="58"/>
        <v>-369.07020508999994</v>
      </c>
      <c r="Z74" s="14">
        <f t="shared" si="51"/>
        <v>-4.337188337315908E-2</v>
      </c>
    </row>
    <row r="75" spans="2:26" x14ac:dyDescent="0.25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v>265.47626600000001</v>
      </c>
      <c r="O75" s="40">
        <v>273.70879200000002</v>
      </c>
      <c r="P75" s="40">
        <v>317.40879699999999</v>
      </c>
      <c r="Q75" s="40">
        <v>303.964181</v>
      </c>
      <c r="R75" s="40">
        <v>302.69418999999999</v>
      </c>
      <c r="S75" s="38">
        <f t="shared" si="59"/>
        <v>3448.58637</v>
      </c>
      <c r="T75" s="32">
        <v>3630.0554341209913</v>
      </c>
      <c r="U75" s="38">
        <f t="shared" si="57"/>
        <v>-181.46906412099133</v>
      </c>
      <c r="V75" s="14">
        <f t="shared" si="49"/>
        <v>-4.9990714305698639E-2</v>
      </c>
      <c r="X75" s="40">
        <v>3416.4409820000001</v>
      </c>
      <c r="Y75" s="38">
        <f t="shared" si="58"/>
        <v>32.145387999999912</v>
      </c>
      <c r="Z75" s="14">
        <f t="shared" si="51"/>
        <v>9.4090277482802749E-3</v>
      </c>
    </row>
    <row r="76" spans="2:26" x14ac:dyDescent="0.25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v>3909.9809570000002</v>
      </c>
      <c r="O76" s="40">
        <v>4325.5850849999997</v>
      </c>
      <c r="P76" s="40">
        <v>4968.5940099999998</v>
      </c>
      <c r="Q76" s="40">
        <v>4111.6124229999996</v>
      </c>
      <c r="R76" s="40">
        <v>4535.1643130000002</v>
      </c>
      <c r="S76" s="38">
        <f t="shared" si="59"/>
        <v>47739.846832999996</v>
      </c>
      <c r="T76" s="32">
        <v>48662.392033190794</v>
      </c>
      <c r="U76" s="38">
        <f t="shared" si="57"/>
        <v>-922.54520019079791</v>
      </c>
      <c r="V76" s="14">
        <f t="shared" si="49"/>
        <v>-1.8958073404233076E-2</v>
      </c>
      <c r="W76" s="2"/>
      <c r="X76" s="40">
        <v>41649.126361879993</v>
      </c>
      <c r="Y76" s="38">
        <f t="shared" si="58"/>
        <v>6090.7204711200029</v>
      </c>
      <c r="Z76" s="14">
        <f t="shared" si="51"/>
        <v>0.14623885308419407</v>
      </c>
    </row>
    <row r="77" spans="2:26" x14ac:dyDescent="0.25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v>239.125666</v>
      </c>
      <c r="O77" s="40">
        <v>234.370723</v>
      </c>
      <c r="P77" s="40">
        <v>249.430984</v>
      </c>
      <c r="Q77" s="40">
        <v>242.56332900000001</v>
      </c>
      <c r="R77" s="40">
        <v>226.101564</v>
      </c>
      <c r="S77" s="38">
        <f t="shared" si="59"/>
        <v>2891.8065690000003</v>
      </c>
      <c r="T77" s="32">
        <v>3142.8056160593605</v>
      </c>
      <c r="U77" s="38">
        <f t="shared" si="57"/>
        <v>-250.99904705936024</v>
      </c>
      <c r="V77" s="14">
        <f t="shared" si="49"/>
        <v>-7.9864642527296359E-2</v>
      </c>
      <c r="X77" s="40">
        <v>3157.0681069999996</v>
      </c>
      <c r="Y77" s="38">
        <f t="shared" si="58"/>
        <v>-265.26153799999929</v>
      </c>
      <c r="Z77" s="14">
        <f t="shared" si="51"/>
        <v>-8.4021481010133722E-2</v>
      </c>
    </row>
    <row r="78" spans="2:26" x14ac:dyDescent="0.25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v>195.05741800000001</v>
      </c>
      <c r="O78" s="40">
        <v>236.50865099999999</v>
      </c>
      <c r="P78" s="40">
        <v>366.52745900000002</v>
      </c>
      <c r="Q78" s="40">
        <v>175.79571300000001</v>
      </c>
      <c r="R78" s="40">
        <v>190.21298100000001</v>
      </c>
      <c r="S78" s="38">
        <f t="shared" si="59"/>
        <v>2784.1687470000002</v>
      </c>
      <c r="T78" s="32">
        <v>2876.5559114439475</v>
      </c>
      <c r="U78" s="38">
        <f t="shared" si="57"/>
        <v>-92.387164443947313</v>
      </c>
      <c r="V78" s="14">
        <f t="shared" si="49"/>
        <v>-3.2117284449921103E-2</v>
      </c>
      <c r="X78" s="40">
        <v>2730.9362999999998</v>
      </c>
      <c r="Y78" s="38">
        <f t="shared" si="58"/>
        <v>53.23244700000032</v>
      </c>
      <c r="Z78" s="14">
        <f t="shared" si="51"/>
        <v>1.9492379591570966E-2</v>
      </c>
    </row>
    <row r="79" spans="2:26" x14ac:dyDescent="0.25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v>12308.031333000001</v>
      </c>
      <c r="O79" s="40">
        <v>12745.823982</v>
      </c>
      <c r="P79" s="40">
        <v>16771.926751999999</v>
      </c>
      <c r="Q79" s="40">
        <v>13742.472623</v>
      </c>
      <c r="R79" s="40">
        <v>14273.820098</v>
      </c>
      <c r="S79" s="38">
        <f t="shared" si="59"/>
        <v>158818.85438999999</v>
      </c>
      <c r="T79" s="32">
        <v>157739.8458938087</v>
      </c>
      <c r="U79" s="38">
        <f t="shared" si="57"/>
        <v>1079.0084961912944</v>
      </c>
      <c r="V79" s="14">
        <f t="shared" si="49"/>
        <v>6.8404307743376944E-3</v>
      </c>
      <c r="X79" s="40">
        <v>130570.5762889</v>
      </c>
      <c r="Y79" s="38">
        <f t="shared" si="58"/>
        <v>28248.27810109999</v>
      </c>
      <c r="Z79" s="14">
        <f t="shared" si="51"/>
        <v>0.21634489870518719</v>
      </c>
    </row>
    <row r="80" spans="2:26" x14ac:dyDescent="0.25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v>630.82855199999995</v>
      </c>
      <c r="O80" s="40">
        <v>507.5</v>
      </c>
      <c r="P80" s="40">
        <v>529.75831500000004</v>
      </c>
      <c r="Q80" s="40">
        <v>511.647537</v>
      </c>
      <c r="R80" s="40">
        <v>718.28909799999997</v>
      </c>
      <c r="S80" s="38">
        <f t="shared" si="59"/>
        <v>6878.6354160000001</v>
      </c>
      <c r="T80" s="32">
        <v>7914.5991534943423</v>
      </c>
      <c r="U80" s="38">
        <f t="shared" si="57"/>
        <v>-1035.9637374943422</v>
      </c>
      <c r="V80" s="14">
        <f t="shared" si="49"/>
        <v>-0.13089276126346311</v>
      </c>
      <c r="X80" s="40">
        <v>7454.5814012299998</v>
      </c>
      <c r="Y80" s="38">
        <f t="shared" si="58"/>
        <v>-575.94598522999968</v>
      </c>
      <c r="Z80" s="14">
        <f t="shared" si="51"/>
        <v>-7.7260674239195928E-2</v>
      </c>
    </row>
    <row r="81" spans="2:26" x14ac:dyDescent="0.25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28"/>
      <c r="U81" s="44"/>
      <c r="V81" s="14"/>
      <c r="X81" s="44"/>
      <c r="Y81" s="44"/>
      <c r="Z81" s="14"/>
    </row>
    <row r="82" spans="2:26" x14ac:dyDescent="0.25">
      <c r="B82" s="2"/>
      <c r="C82" s="2" t="s">
        <v>24</v>
      </c>
      <c r="D82" s="2"/>
      <c r="E82" s="2"/>
      <c r="F82" s="2"/>
      <c r="G82" s="24">
        <f t="shared" ref="G82:U82" si="60">SUM(G83:G88)</f>
        <v>20677.120100119999</v>
      </c>
      <c r="H82" s="38">
        <f t="shared" si="60"/>
        <v>27099.078228949998</v>
      </c>
      <c r="I82" s="38">
        <f t="shared" si="60"/>
        <v>23006.186241760002</v>
      </c>
      <c r="J82" s="38">
        <f t="shared" si="60"/>
        <v>27211.751132509999</v>
      </c>
      <c r="K82" s="38">
        <f t="shared" si="60"/>
        <v>25542.197080950002</v>
      </c>
      <c r="L82" s="38">
        <f t="shared" si="60"/>
        <v>24727.70559039</v>
      </c>
      <c r="M82" s="38">
        <f t="shared" si="60"/>
        <v>25379.596652030003</v>
      </c>
      <c r="N82" s="38">
        <f t="shared" si="60"/>
        <v>25381.576164149999</v>
      </c>
      <c r="O82" s="38">
        <f t="shared" si="60"/>
        <v>21294.655043630002</v>
      </c>
      <c r="P82" s="38">
        <f t="shared" si="60"/>
        <v>25966.390696369999</v>
      </c>
      <c r="Q82" s="38">
        <f t="shared" si="60"/>
        <v>23623.121728640002</v>
      </c>
      <c r="R82" s="38">
        <f t="shared" si="60"/>
        <v>24545.789945010016</v>
      </c>
      <c r="S82" s="38">
        <f t="shared" si="60"/>
        <v>294455.16860451002</v>
      </c>
      <c r="T82" s="38">
        <f t="shared" si="60"/>
        <v>299939.73736124916</v>
      </c>
      <c r="U82" s="38">
        <f t="shared" si="60"/>
        <v>-5484.5687567391651</v>
      </c>
      <c r="V82" s="14">
        <f t="shared" si="49"/>
        <v>-1.8285568977922783E-2</v>
      </c>
      <c r="X82" s="38">
        <f>SUM(X83:X88)</f>
        <v>284326.67203898198</v>
      </c>
      <c r="Y82" s="38">
        <f>SUM(Y83:Y88)</f>
        <v>10128.496565528001</v>
      </c>
      <c r="Z82" s="14">
        <f t="shared" si="51"/>
        <v>3.5622745108272347E-2</v>
      </c>
    </row>
    <row r="83" spans="2:26" x14ac:dyDescent="0.25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v>5733.2331069600004</v>
      </c>
      <c r="O83" s="40">
        <v>5128.5265942699998</v>
      </c>
      <c r="P83" s="40">
        <v>5604.0788126300004</v>
      </c>
      <c r="Q83" s="40">
        <v>4806.4963095100002</v>
      </c>
      <c r="R83" s="40">
        <v>5195.1403188900003</v>
      </c>
      <c r="S83" s="38">
        <f>SUM(G83:R83)</f>
        <v>62694.532175740009</v>
      </c>
      <c r="T83" s="32">
        <v>63811.07897021174</v>
      </c>
      <c r="U83" s="38">
        <f t="shared" ref="U83:U88" si="61">S83-T83</f>
        <v>-1116.5467944717311</v>
      </c>
      <c r="V83" s="14">
        <f t="shared" si="49"/>
        <v>-1.7497694953457172E-2</v>
      </c>
      <c r="X83" s="40">
        <v>60855.553036860001</v>
      </c>
      <c r="Y83" s="38">
        <f t="shared" ref="Y83:Y88" si="62">S83-X83</f>
        <v>1838.9791388800077</v>
      </c>
      <c r="Z83" s="14">
        <f t="shared" si="51"/>
        <v>3.0218756499774874E-2</v>
      </c>
    </row>
    <row r="84" spans="2:26" x14ac:dyDescent="0.25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v>368.44164768000002</v>
      </c>
      <c r="O84" s="40">
        <v>343.71850990000002</v>
      </c>
      <c r="P84" s="40">
        <v>384.62624645</v>
      </c>
      <c r="Q84" s="40">
        <v>329.71848573</v>
      </c>
      <c r="R84" s="40">
        <v>326.30768967</v>
      </c>
      <c r="S84" s="38">
        <f t="shared" ref="S84:S88" si="63">SUM(G84:R84)</f>
        <v>4058.5732078699998</v>
      </c>
      <c r="T84" s="32">
        <v>4274.5679857212344</v>
      </c>
      <c r="U84" s="38">
        <f t="shared" si="61"/>
        <v>-215.99477785123463</v>
      </c>
      <c r="V84" s="14">
        <f t="shared" si="49"/>
        <v>-5.0530200612727068E-2</v>
      </c>
      <c r="X84" s="40">
        <v>4397.5574747399996</v>
      </c>
      <c r="Y84" s="38">
        <f t="shared" si="62"/>
        <v>-338.98426686999983</v>
      </c>
      <c r="Z84" s="14">
        <f t="shared" si="51"/>
        <v>-7.7084670028114158E-2</v>
      </c>
    </row>
    <row r="85" spans="2:26" x14ac:dyDescent="0.25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v>1719.0460648200001</v>
      </c>
      <c r="O85" s="40">
        <v>1951.4746718700001</v>
      </c>
      <c r="P85" s="40">
        <v>2415.2464060399998</v>
      </c>
      <c r="Q85" s="40">
        <v>2526.3526920900003</v>
      </c>
      <c r="R85" s="40">
        <v>2188.46</v>
      </c>
      <c r="S85" s="38">
        <f t="shared" si="63"/>
        <v>28838.743966729995</v>
      </c>
      <c r="T85" s="32">
        <v>30755.544186720945</v>
      </c>
      <c r="U85" s="38">
        <f t="shared" si="61"/>
        <v>-1916.8002199909497</v>
      </c>
      <c r="V85" s="14">
        <f t="shared" si="49"/>
        <v>-6.2323729612905041E-2</v>
      </c>
      <c r="X85" s="40">
        <v>24686.574266610001</v>
      </c>
      <c r="Y85" s="38">
        <f t="shared" si="62"/>
        <v>4152.1697001199936</v>
      </c>
      <c r="Z85" s="14">
        <f t="shared" si="51"/>
        <v>0.16819545941358255</v>
      </c>
    </row>
    <row r="86" spans="2:26" x14ac:dyDescent="0.25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v>11092.124751609999</v>
      </c>
      <c r="O86" s="40">
        <v>9564.6560465000002</v>
      </c>
      <c r="P86" s="40">
        <v>10710.869337640001</v>
      </c>
      <c r="Q86" s="40">
        <v>9559.2487893100006</v>
      </c>
      <c r="R86" s="40">
        <v>10007.53914748</v>
      </c>
      <c r="S86" s="38">
        <f t="shared" si="63"/>
        <v>122315.71567299002</v>
      </c>
      <c r="T86" s="32">
        <v>122867.71399152876</v>
      </c>
      <c r="U86" s="38">
        <f t="shared" si="61"/>
        <v>-551.99831853873911</v>
      </c>
      <c r="V86" s="14">
        <f t="shared" si="49"/>
        <v>-4.4926230057213993E-3</v>
      </c>
      <c r="X86" s="40">
        <v>117871.32895904001</v>
      </c>
      <c r="Y86" s="38">
        <f t="shared" si="62"/>
        <v>4444.3867139500071</v>
      </c>
      <c r="Z86" s="14">
        <f t="shared" si="51"/>
        <v>3.7705409391748018E-2</v>
      </c>
    </row>
    <row r="87" spans="2:26" x14ac:dyDescent="0.25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v>5981.3024246599998</v>
      </c>
      <c r="O87" s="40">
        <v>3943.6434158799998</v>
      </c>
      <c r="P87" s="40">
        <v>6374.9172299399997</v>
      </c>
      <c r="Q87" s="40">
        <v>5919.4045205100001</v>
      </c>
      <c r="R87" s="40">
        <v>6409.1690842300104</v>
      </c>
      <c r="S87" s="38">
        <f t="shared" si="63"/>
        <v>71090.885034489998</v>
      </c>
      <c r="T87" s="32">
        <v>72627.564644103564</v>
      </c>
      <c r="U87" s="38">
        <f t="shared" si="61"/>
        <v>-1536.6796096135658</v>
      </c>
      <c r="V87" s="14">
        <f t="shared" si="49"/>
        <v>-2.1158352440202945E-2</v>
      </c>
      <c r="X87" s="40">
        <v>70707.006452490008</v>
      </c>
      <c r="Y87" s="38">
        <f t="shared" si="62"/>
        <v>383.87858199999027</v>
      </c>
      <c r="Z87" s="14">
        <f t="shared" si="51"/>
        <v>5.4291448791277692E-3</v>
      </c>
    </row>
    <row r="88" spans="2:26" x14ac:dyDescent="0.25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v>487.42816842000002</v>
      </c>
      <c r="O88" s="40">
        <v>362.63580521</v>
      </c>
      <c r="P88" s="40">
        <v>476.652663670001</v>
      </c>
      <c r="Q88" s="40">
        <v>481.90093149</v>
      </c>
      <c r="R88" s="40">
        <v>419.17370474000103</v>
      </c>
      <c r="S88" s="38">
        <f t="shared" si="63"/>
        <v>5456.7185466900028</v>
      </c>
      <c r="T88" s="32">
        <v>5603.2675829629479</v>
      </c>
      <c r="U88" s="38">
        <f t="shared" si="61"/>
        <v>-146.54903627294516</v>
      </c>
      <c r="V88" s="14">
        <f t="shared" si="49"/>
        <v>-2.6154209861141701E-2</v>
      </c>
      <c r="X88" s="40">
        <v>5808.651849242</v>
      </c>
      <c r="Y88" s="38">
        <f t="shared" si="62"/>
        <v>-351.93330255199726</v>
      </c>
      <c r="Z88" s="14">
        <f t="shared" si="51"/>
        <v>-6.0587776937934885E-2</v>
      </c>
    </row>
    <row r="89" spans="2:26" x14ac:dyDescent="0.25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0"/>
      <c r="T89" s="25"/>
      <c r="U89" s="39"/>
      <c r="V89" s="14"/>
      <c r="X89" s="40"/>
      <c r="Y89" s="39"/>
      <c r="Z89" s="14"/>
    </row>
    <row r="90" spans="2:26" s="5" customFormat="1" x14ac:dyDescent="0.25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v>5010.2063831102796</v>
      </c>
      <c r="O90" s="37">
        <v>7152.2575115044638</v>
      </c>
      <c r="P90" s="37">
        <v>5982.3896126397904</v>
      </c>
      <c r="Q90" s="37">
        <v>7801.0939731899998</v>
      </c>
      <c r="R90" s="37">
        <v>18360.631467604879</v>
      </c>
      <c r="S90" s="59">
        <f>SUM(G90:R90)</f>
        <v>83780.777971734802</v>
      </c>
      <c r="T90" s="26">
        <v>82395.0967279006</v>
      </c>
      <c r="U90" s="37">
        <f t="shared" ref="U90:U92" si="64">S90-T90</f>
        <v>1385.6812438342022</v>
      </c>
      <c r="V90" s="13">
        <f>U90/ABS(T90)</f>
        <v>1.6817520688278811E-2</v>
      </c>
      <c r="X90" s="41">
        <v>67327.372956985695</v>
      </c>
      <c r="Y90" s="37">
        <f>S90-X90</f>
        <v>16453.405014749107</v>
      </c>
      <c r="Z90" s="13">
        <f>Y90/ABS(X90)</f>
        <v>0.24437913276760265</v>
      </c>
    </row>
    <row r="91" spans="2:26" s="5" customFormat="1" x14ac:dyDescent="0.25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59"/>
      <c r="T91" s="26"/>
      <c r="U91" s="37"/>
      <c r="V91" s="13"/>
      <c r="X91" s="41"/>
      <c r="Y91" s="37"/>
      <c r="Z91" s="13"/>
    </row>
    <row r="92" spans="2:26" s="5" customFormat="1" x14ac:dyDescent="0.25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41">
        <v>102.67890221</v>
      </c>
      <c r="O92" s="41">
        <v>102.50278892</v>
      </c>
      <c r="P92" s="41">
        <v>102.47206920000001</v>
      </c>
      <c r="Q92" s="41">
        <v>752.81322560000001</v>
      </c>
      <c r="R92" s="41">
        <v>0</v>
      </c>
      <c r="S92" s="59">
        <f>SUM(G92:R92)</f>
        <v>1795.4742370200001</v>
      </c>
      <c r="T92" s="29">
        <v>1342.4305766044865</v>
      </c>
      <c r="U92" s="37">
        <f t="shared" si="64"/>
        <v>453.04366041551361</v>
      </c>
      <c r="V92" s="13">
        <f>U92/ABS(T92)</f>
        <v>0.33748014110452695</v>
      </c>
      <c r="X92" s="41">
        <v>1266.0664734600002</v>
      </c>
      <c r="Y92" s="37">
        <f>S92-X92</f>
        <v>529.40776355999992</v>
      </c>
      <c r="Z92" s="13">
        <f>Y92/ABS(X92)</f>
        <v>0.41815163315492843</v>
      </c>
    </row>
    <row r="93" spans="2:26" s="5" customFormat="1" x14ac:dyDescent="0.25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59"/>
      <c r="T93" s="26"/>
      <c r="U93" s="37"/>
      <c r="V93" s="13"/>
      <c r="X93" s="41"/>
      <c r="Y93" s="37"/>
      <c r="Z93" s="13"/>
    </row>
    <row r="94" spans="2:26" s="5" customFormat="1" x14ac:dyDescent="0.25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59">
        <f>SUM(G94:R94)</f>
        <v>0</v>
      </c>
      <c r="T94" s="26">
        <v>0</v>
      </c>
      <c r="U94" s="37">
        <f t="shared" ref="U94" si="65">S94-T94</f>
        <v>0</v>
      </c>
      <c r="V94" s="13">
        <v>0</v>
      </c>
      <c r="X94" s="41">
        <v>0</v>
      </c>
      <c r="Y94" s="37">
        <f>S94-X94</f>
        <v>0</v>
      </c>
      <c r="Z94" s="13">
        <v>0</v>
      </c>
    </row>
    <row r="95" spans="2:26" s="5" customFormat="1" x14ac:dyDescent="0.25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59"/>
      <c r="T95" s="26"/>
      <c r="U95" s="37"/>
      <c r="V95" s="13"/>
      <c r="X95" s="41"/>
      <c r="Y95" s="37"/>
      <c r="Z95" s="13"/>
    </row>
    <row r="96" spans="2:26" s="5" customFormat="1" ht="16.5" thickBot="1" x14ac:dyDescent="0.3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v>301.81632301039997</v>
      </c>
      <c r="O96" s="56">
        <v>1297.7232455476001</v>
      </c>
      <c r="P96" s="56">
        <v>888.40935260239996</v>
      </c>
      <c r="Q96" s="56">
        <v>309.09441754720001</v>
      </c>
      <c r="R96" s="56">
        <v>924.71782375879991</v>
      </c>
      <c r="S96" s="56">
        <f>SUM(G96:R96)</f>
        <v>8132.8720910409993</v>
      </c>
      <c r="T96" s="55">
        <v>7556.4314421316139</v>
      </c>
      <c r="U96" s="56">
        <f t="shared" ref="U96" si="66">S96-T96</f>
        <v>576.44064890938535</v>
      </c>
      <c r="V96" s="58">
        <f>U96/ABS(T96)</f>
        <v>7.6284771895816422E-2</v>
      </c>
      <c r="W96" s="53"/>
      <c r="X96" s="57">
        <v>6340.5803544134005</v>
      </c>
      <c r="Y96" s="56">
        <f>S96-X96</f>
        <v>1792.2917366275988</v>
      </c>
      <c r="Z96" s="58">
        <f>Y96/ABS(X96)</f>
        <v>0.28266998231164486</v>
      </c>
    </row>
    <row r="97" spans="2:26" s="5" customFormat="1" x14ac:dyDescent="0.25">
      <c r="G97" s="30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34"/>
      <c r="T97" s="30"/>
      <c r="U97" s="45"/>
      <c r="V97" s="15"/>
      <c r="X97" s="45"/>
      <c r="Y97" s="45"/>
      <c r="Z97" s="15"/>
    </row>
    <row r="98" spans="2:26" s="5" customFormat="1" x14ac:dyDescent="0.25">
      <c r="B98" s="5" t="s">
        <v>55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4"/>
      <c r="T98" s="45"/>
      <c r="U98" s="30"/>
      <c r="V98" s="45"/>
      <c r="W98" s="16"/>
      <c r="X98" s="45"/>
      <c r="Y98" s="30"/>
      <c r="Z98" s="45"/>
    </row>
    <row r="99" spans="2:26" x14ac:dyDescent="0.25">
      <c r="B99" s="9" t="s">
        <v>81</v>
      </c>
      <c r="G99" s="4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T99" s="34"/>
      <c r="U99" s="21"/>
      <c r="V99" s="34"/>
      <c r="W99" s="17"/>
      <c r="Y99" s="21"/>
      <c r="Z99" s="34"/>
    </row>
  </sheetData>
  <phoneticPr fontId="90" type="noConversion"/>
  <pageMargins left="0.7" right="0.7" top="0.75" bottom="0.75" header="0.3" footer="0.3"/>
  <pageSetup scale="31"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Y99"/>
  <sheetViews>
    <sheetView showGridLines="0" view="pageBreakPreview" topLeftCell="B1" zoomScale="60" zoomScaleNormal="80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X108" sqref="X108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1" customWidth="1"/>
    <col min="8" max="8" width="11.6640625" style="34" customWidth="1"/>
    <col min="9" max="9" width="12.77734375" style="34" customWidth="1"/>
    <col min="10" max="10" width="15.6640625" style="34" customWidth="1"/>
    <col min="11" max="11" width="11.6640625" style="34" customWidth="1"/>
    <col min="12" max="17" width="13.6640625" style="34" customWidth="1"/>
    <col min="18" max="18" width="19.44140625" style="34" customWidth="1"/>
    <col min="19" max="19" width="19.44140625" style="21" customWidth="1"/>
    <col min="20" max="20" width="13" style="34" customWidth="1"/>
    <col min="21" max="21" width="11.88671875" style="10" customWidth="1"/>
    <col min="22" max="22" width="1.44140625" style="4" customWidth="1"/>
    <col min="23" max="23" width="19.44140625" style="34" customWidth="1"/>
    <col min="24" max="24" width="14.5546875" style="34" customWidth="1"/>
    <col min="25" max="25" width="10.88671875" style="10" bestFit="1" customWidth="1"/>
    <col min="26" max="26" width="8.88671875" style="4"/>
    <col min="27" max="27" width="10.5546875" style="4" customWidth="1"/>
    <col min="28" max="16384" width="8.88671875" style="4"/>
  </cols>
  <sheetData>
    <row r="2" spans="2:25" x14ac:dyDescent="0.25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0"/>
      <c r="T2" s="33"/>
      <c r="W2" s="33"/>
      <c r="X2" s="33"/>
    </row>
    <row r="3" spans="2:25" x14ac:dyDescent="0.25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0"/>
      <c r="T3" s="33"/>
      <c r="W3" s="33"/>
      <c r="X3" s="33"/>
    </row>
    <row r="4" spans="2:25" x14ac:dyDescent="0.25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20"/>
      <c r="T4" s="33"/>
      <c r="W4" s="33"/>
      <c r="X4" s="33"/>
    </row>
    <row r="5" spans="2:25" x14ac:dyDescent="0.25">
      <c r="B5" s="2" t="s">
        <v>14</v>
      </c>
      <c r="C5" s="2"/>
      <c r="D5" s="2"/>
      <c r="E5" s="2"/>
      <c r="F5" s="2"/>
    </row>
    <row r="6" spans="2:25" x14ac:dyDescent="0.25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20"/>
      <c r="T6" s="33"/>
      <c r="W6" s="33"/>
      <c r="X6" s="33"/>
    </row>
    <row r="7" spans="2:25" ht="54" customHeight="1" x14ac:dyDescent="0.25">
      <c r="B7" s="7"/>
      <c r="C7" s="7"/>
      <c r="D7" s="7"/>
      <c r="E7" s="7"/>
      <c r="F7" s="7"/>
      <c r="G7" s="22" t="s">
        <v>61</v>
      </c>
      <c r="H7" s="35" t="s">
        <v>61</v>
      </c>
      <c r="I7" s="35" t="s">
        <v>61</v>
      </c>
      <c r="J7" s="35" t="s">
        <v>61</v>
      </c>
      <c r="K7" s="35" t="s">
        <v>61</v>
      </c>
      <c r="L7" s="35" t="s">
        <v>61</v>
      </c>
      <c r="M7" s="35" t="s">
        <v>61</v>
      </c>
      <c r="N7" s="35" t="s">
        <v>61</v>
      </c>
      <c r="O7" s="35" t="s">
        <v>75</v>
      </c>
      <c r="P7" s="35" t="s">
        <v>75</v>
      </c>
      <c r="Q7" s="35" t="s">
        <v>75</v>
      </c>
      <c r="R7" s="35" t="s">
        <v>61</v>
      </c>
      <c r="S7" s="51" t="s">
        <v>77</v>
      </c>
      <c r="T7" s="35"/>
      <c r="U7" s="11"/>
      <c r="V7" s="11"/>
      <c r="W7" s="35" t="s">
        <v>67</v>
      </c>
      <c r="X7" s="35"/>
      <c r="Y7" s="11"/>
    </row>
    <row r="8" spans="2:25" ht="18" x14ac:dyDescent="0.25">
      <c r="B8" s="8" t="s">
        <v>0</v>
      </c>
      <c r="C8" s="8"/>
      <c r="D8" s="8"/>
      <c r="E8" s="8"/>
      <c r="F8" s="8"/>
      <c r="G8" s="31" t="s">
        <v>71</v>
      </c>
      <c r="H8" s="36" t="s">
        <v>63</v>
      </c>
      <c r="I8" s="36" t="s">
        <v>66</v>
      </c>
      <c r="J8" s="36" t="s">
        <v>68</v>
      </c>
      <c r="K8" s="36" t="s">
        <v>69</v>
      </c>
      <c r="L8" s="36" t="s">
        <v>70</v>
      </c>
      <c r="M8" s="36" t="s">
        <v>72</v>
      </c>
      <c r="N8" s="36" t="s">
        <v>73</v>
      </c>
      <c r="O8" s="36" t="s">
        <v>74</v>
      </c>
      <c r="P8" s="36" t="s">
        <v>76</v>
      </c>
      <c r="Q8" s="36" t="s">
        <v>78</v>
      </c>
      <c r="R8" s="36" t="str" cm="1">
        <f t="array" ref="R8">IF(Q8="",F8,"April-"&amp;LOOKUP(2,1/(F8:Q8&lt;&gt;""),F8:Q8))</f>
        <v>April-February</v>
      </c>
      <c r="S8" s="31" t="str">
        <f>R8</f>
        <v>April-February</v>
      </c>
      <c r="T8" s="36" t="s">
        <v>48</v>
      </c>
      <c r="U8" s="12" t="s">
        <v>51</v>
      </c>
      <c r="V8" s="12"/>
      <c r="W8" s="36" t="str">
        <f>S8</f>
        <v>April-February</v>
      </c>
      <c r="X8" s="36" t="s">
        <v>48</v>
      </c>
      <c r="Y8" s="12" t="s">
        <v>51</v>
      </c>
    </row>
    <row r="10" spans="2:25" x14ac:dyDescent="0.25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I10" si="1">SUM(H11:H15)</f>
        <v>69521.43259801509</v>
      </c>
      <c r="I10" s="37">
        <f t="shared" si="1"/>
        <v>76669.955524869714</v>
      </c>
      <c r="J10" s="37">
        <f t="shared" ref="J10" si="2">SUM(J11:J15)</f>
        <v>74126.865332867397</v>
      </c>
      <c r="K10" s="37">
        <f t="shared" ref="K10:M10" si="3">SUM(K11:K15)</f>
        <v>66773.118676906917</v>
      </c>
      <c r="L10" s="37">
        <f t="shared" si="3"/>
        <v>79737.753696928397</v>
      </c>
      <c r="M10" s="37">
        <f t="shared" si="3"/>
        <v>67374.260240723612</v>
      </c>
      <c r="N10" s="37">
        <f t="shared" ref="N10:Q10" si="4">SUM(N11:N15)</f>
        <v>67792.310132980681</v>
      </c>
      <c r="O10" s="37">
        <f t="shared" si="4"/>
        <v>78091.48924786436</v>
      </c>
      <c r="P10" s="37">
        <f t="shared" si="4"/>
        <v>82557.71449042359</v>
      </c>
      <c r="Q10" s="37">
        <f t="shared" si="4"/>
        <v>71171.600925617196</v>
      </c>
      <c r="R10" s="37">
        <f t="shared" ref="R10" si="5">SUM(R11:R15)</f>
        <v>794084.00023310317</v>
      </c>
      <c r="S10" s="26">
        <f t="shared" ref="S10" si="6">SUM(S11:S15)</f>
        <v>787153.38954756665</v>
      </c>
      <c r="T10" s="37">
        <f t="shared" ref="T10" si="7">SUM(T11:T15)</f>
        <v>6930.6106855365742</v>
      </c>
      <c r="U10" s="13">
        <f t="shared" ref="U10:U15" si="8">T10/ABS(S10)</f>
        <v>8.8046507549438251E-3</v>
      </c>
      <c r="W10" s="37">
        <f t="shared" ref="W10:X10" si="9">SUM(W11:W15)</f>
        <v>699530.39871734474</v>
      </c>
      <c r="X10" s="37">
        <f t="shared" si="9"/>
        <v>94553.601515758419</v>
      </c>
      <c r="Y10" s="13">
        <f t="shared" ref="Y10:Y15" si="10">X10/ABS(W10)</f>
        <v>0.13516725175793848</v>
      </c>
    </row>
    <row r="11" spans="2:25" x14ac:dyDescent="0.25">
      <c r="B11" s="2"/>
      <c r="C11" s="2" t="s">
        <v>9</v>
      </c>
      <c r="D11" s="2"/>
      <c r="E11" s="2"/>
      <c r="F11" s="2"/>
      <c r="G11" s="24">
        <f t="shared" ref="G11:T11" si="11">G57</f>
        <v>57703.017859810003</v>
      </c>
      <c r="H11" s="38">
        <f t="shared" si="11"/>
        <v>62859.132922199999</v>
      </c>
      <c r="I11" s="38">
        <f t="shared" si="11"/>
        <v>68409.971422490009</v>
      </c>
      <c r="J11" s="38">
        <f t="shared" ref="J11" si="12">J57</f>
        <v>67399.153127380006</v>
      </c>
      <c r="K11" s="38">
        <f t="shared" ref="K11:L11" si="13">K57</f>
        <v>60563.870027937315</v>
      </c>
      <c r="L11" s="38">
        <f t="shared" si="13"/>
        <v>73159.117633670001</v>
      </c>
      <c r="M11" s="38">
        <f t="shared" ref="M11:N11" si="14">M57</f>
        <v>59756.305239380003</v>
      </c>
      <c r="N11" s="38">
        <f t="shared" si="14"/>
        <v>62377.608524650001</v>
      </c>
      <c r="O11" s="38">
        <f t="shared" ref="O11:P11" si="15">O57</f>
        <v>69539.005701892296</v>
      </c>
      <c r="P11" s="38">
        <f t="shared" si="15"/>
        <v>75584.443455981411</v>
      </c>
      <c r="Q11" s="38">
        <f t="shared" ref="Q11" si="16">Q57</f>
        <v>62308.599309280005</v>
      </c>
      <c r="R11" s="38">
        <f t="shared" si="11"/>
        <v>719660.22522467107</v>
      </c>
      <c r="S11" s="24">
        <f t="shared" si="11"/>
        <v>716369.49935793178</v>
      </c>
      <c r="T11" s="38">
        <f t="shared" si="11"/>
        <v>3290.7258667392657</v>
      </c>
      <c r="U11" s="14">
        <f t="shared" si="8"/>
        <v>4.5936152637551988E-3</v>
      </c>
      <c r="W11" s="38">
        <f>W57</f>
        <v>642795.96353863203</v>
      </c>
      <c r="X11" s="38">
        <f>X57</f>
        <v>76864.261686038997</v>
      </c>
      <c r="Y11" s="14">
        <f t="shared" si="10"/>
        <v>0.1195780092689077</v>
      </c>
    </row>
    <row r="12" spans="2:25" x14ac:dyDescent="0.25">
      <c r="B12" s="2"/>
      <c r="C12" s="2" t="s">
        <v>15</v>
      </c>
      <c r="D12" s="2"/>
      <c r="E12" s="2"/>
      <c r="F12" s="2"/>
      <c r="G12" s="24">
        <f t="shared" ref="G12:T12" si="17">G90</f>
        <v>2426.0072344700002</v>
      </c>
      <c r="H12" s="38">
        <f t="shared" si="17"/>
        <v>5800.9510120599998</v>
      </c>
      <c r="I12" s="38">
        <f t="shared" si="17"/>
        <v>7596.1362710900003</v>
      </c>
      <c r="J12" s="38">
        <f t="shared" ref="J12" si="18">J90</f>
        <v>6170.1995338599982</v>
      </c>
      <c r="K12" s="38">
        <f t="shared" ref="K12:L12" si="19">K90</f>
        <v>4097.9908135899996</v>
      </c>
      <c r="L12" s="38">
        <f t="shared" si="19"/>
        <v>6398.2002387053999</v>
      </c>
      <c r="M12" s="38">
        <f t="shared" ref="M12:N12" si="20">M90</f>
        <v>6984.7139199100002</v>
      </c>
      <c r="N12" s="38">
        <f t="shared" si="20"/>
        <v>5010.2063831102796</v>
      </c>
      <c r="O12" s="38">
        <f t="shared" ref="O12:P12" si="21">O90</f>
        <v>7152.2575115044638</v>
      </c>
      <c r="P12" s="38">
        <f t="shared" si="21"/>
        <v>5982.3896126397904</v>
      </c>
      <c r="Q12" s="38">
        <f t="shared" ref="Q12" si="22">Q90</f>
        <v>7801.0939731899998</v>
      </c>
      <c r="R12" s="38">
        <f t="shared" si="17"/>
        <v>65420.146504129923</v>
      </c>
      <c r="S12" s="24">
        <f t="shared" si="17"/>
        <v>62368.973891123853</v>
      </c>
      <c r="T12" s="38">
        <f t="shared" si="17"/>
        <v>3051.1726130060706</v>
      </c>
      <c r="U12" s="14">
        <f t="shared" si="8"/>
        <v>4.8921321334104928E-2</v>
      </c>
      <c r="W12" s="38">
        <f>W90</f>
        <v>50366.137046309697</v>
      </c>
      <c r="X12" s="38">
        <f>X90</f>
        <v>15054.009457820226</v>
      </c>
      <c r="Y12" s="14">
        <f t="shared" si="10"/>
        <v>0.29889148425218021</v>
      </c>
    </row>
    <row r="13" spans="2:25" x14ac:dyDescent="0.25">
      <c r="B13" s="2"/>
      <c r="C13" s="2" t="s">
        <v>11</v>
      </c>
      <c r="D13" s="2"/>
      <c r="E13" s="2"/>
      <c r="F13" s="2"/>
      <c r="G13" s="24">
        <f t="shared" ref="G13:T13" si="23">G92</f>
        <v>0</v>
      </c>
      <c r="H13" s="38">
        <f t="shared" si="23"/>
        <v>224.20730949</v>
      </c>
      <c r="I13" s="38">
        <f t="shared" si="23"/>
        <v>0</v>
      </c>
      <c r="J13" s="38">
        <f t="shared" ref="J13" si="24">J92</f>
        <v>203.84190423000001</v>
      </c>
      <c r="K13" s="38">
        <f t="shared" ref="K13:L13" si="25">K92</f>
        <v>102.25283014999999</v>
      </c>
      <c r="L13" s="38">
        <f t="shared" si="25"/>
        <v>102.08767881999999</v>
      </c>
      <c r="M13" s="38">
        <f t="shared" ref="M13:N13" si="26">M92</f>
        <v>102.6175284</v>
      </c>
      <c r="N13" s="38">
        <f t="shared" si="26"/>
        <v>102.67890221</v>
      </c>
      <c r="O13" s="38">
        <f t="shared" ref="O13:P13" si="27">O92</f>
        <v>102.50278892</v>
      </c>
      <c r="P13" s="38">
        <f t="shared" si="27"/>
        <v>102.47206920000001</v>
      </c>
      <c r="Q13" s="38">
        <f t="shared" ref="Q13" si="28">Q92</f>
        <v>752.81322560000001</v>
      </c>
      <c r="R13" s="38">
        <f t="shared" si="23"/>
        <v>1795.4742370200001</v>
      </c>
      <c r="S13" s="24">
        <f t="shared" si="23"/>
        <v>1173.3509822103426</v>
      </c>
      <c r="T13" s="38">
        <f t="shared" si="23"/>
        <v>622.12325480965751</v>
      </c>
      <c r="U13" s="14">
        <f t="shared" si="8"/>
        <v>0.53021070782905055</v>
      </c>
      <c r="W13" s="38">
        <f>W92</f>
        <v>1146.4782913000001</v>
      </c>
      <c r="X13" s="38">
        <f>X92</f>
        <v>648.99594572000001</v>
      </c>
      <c r="Y13" s="14">
        <f t="shared" si="10"/>
        <v>0.56607783212719953</v>
      </c>
    </row>
    <row r="14" spans="2:25" x14ac:dyDescent="0.25">
      <c r="B14" s="2"/>
      <c r="C14" s="2" t="s">
        <v>16</v>
      </c>
      <c r="D14" s="2"/>
      <c r="E14" s="2"/>
      <c r="F14" s="2"/>
      <c r="G14" s="24">
        <f t="shared" ref="G14:T14" si="29">G94</f>
        <v>0</v>
      </c>
      <c r="H14" s="38">
        <f t="shared" si="29"/>
        <v>0</v>
      </c>
      <c r="I14" s="38">
        <f t="shared" si="29"/>
        <v>0</v>
      </c>
      <c r="J14" s="38">
        <f t="shared" ref="J14" si="30">J94</f>
        <v>0</v>
      </c>
      <c r="K14" s="38">
        <f t="shared" ref="K14:L14" si="31">K94</f>
        <v>0</v>
      </c>
      <c r="L14" s="38">
        <f t="shared" si="31"/>
        <v>0</v>
      </c>
      <c r="M14" s="38">
        <f t="shared" ref="M14:N14" si="32">M94</f>
        <v>0</v>
      </c>
      <c r="N14" s="38">
        <f t="shared" si="32"/>
        <v>0</v>
      </c>
      <c r="O14" s="38">
        <f t="shared" ref="O14:P14" si="33">O94</f>
        <v>0</v>
      </c>
      <c r="P14" s="38">
        <f t="shared" si="33"/>
        <v>0</v>
      </c>
      <c r="Q14" s="38">
        <f t="shared" ref="Q14" si="34">Q94</f>
        <v>0</v>
      </c>
      <c r="R14" s="38">
        <f t="shared" si="29"/>
        <v>0</v>
      </c>
      <c r="S14" s="24">
        <f t="shared" si="29"/>
        <v>0</v>
      </c>
      <c r="T14" s="38">
        <f t="shared" si="29"/>
        <v>0</v>
      </c>
      <c r="U14" s="14">
        <v>0</v>
      </c>
      <c r="V14" s="46"/>
      <c r="W14" s="38">
        <f>W94</f>
        <v>0</v>
      </c>
      <c r="X14" s="38">
        <f>X94</f>
        <v>0</v>
      </c>
      <c r="Y14" s="14">
        <v>0</v>
      </c>
    </row>
    <row r="15" spans="2:25" x14ac:dyDescent="0.25">
      <c r="B15" s="2"/>
      <c r="C15" s="2" t="s">
        <v>13</v>
      </c>
      <c r="D15" s="2"/>
      <c r="E15" s="2"/>
      <c r="F15" s="2"/>
      <c r="G15" s="24">
        <f t="shared" ref="G15:T15" si="35">G96</f>
        <v>138.47427162620002</v>
      </c>
      <c r="H15" s="38">
        <f t="shared" si="35"/>
        <v>637.14135426509995</v>
      </c>
      <c r="I15" s="38">
        <f t="shared" si="35"/>
        <v>663.84783128970003</v>
      </c>
      <c r="J15" s="38">
        <f t="shared" ref="J15" si="36">J96</f>
        <v>353.67076739739997</v>
      </c>
      <c r="K15" s="38">
        <f t="shared" ref="K15:L15" si="37">K96</f>
        <v>2009.0050052295999</v>
      </c>
      <c r="L15" s="38">
        <f t="shared" si="37"/>
        <v>78.348145732999996</v>
      </c>
      <c r="M15" s="38">
        <f t="shared" ref="M15:N15" si="38">M96</f>
        <v>530.62355303360005</v>
      </c>
      <c r="N15" s="38">
        <f t="shared" si="38"/>
        <v>301.81632301039997</v>
      </c>
      <c r="O15" s="38">
        <f t="shared" ref="O15" si="39">O96</f>
        <v>1297.7232455476001</v>
      </c>
      <c r="P15" s="38">
        <f t="shared" ref="P15:Q15" si="40">P96</f>
        <v>888.40935260239996</v>
      </c>
      <c r="Q15" s="38">
        <f t="shared" si="40"/>
        <v>309.09441754720001</v>
      </c>
      <c r="R15" s="38">
        <f t="shared" si="35"/>
        <v>7208.1542672821997</v>
      </c>
      <c r="S15" s="24">
        <f t="shared" si="35"/>
        <v>7241.5653163006191</v>
      </c>
      <c r="T15" s="38">
        <f t="shared" si="35"/>
        <v>-33.411049018419362</v>
      </c>
      <c r="U15" s="14">
        <f t="shared" si="8"/>
        <v>-4.613788256968664E-3</v>
      </c>
      <c r="W15" s="38">
        <f>W96</f>
        <v>5221.8198411030007</v>
      </c>
      <c r="X15" s="38">
        <f>X96</f>
        <v>1986.334426179199</v>
      </c>
      <c r="Y15" s="14">
        <f t="shared" si="10"/>
        <v>0.38039122118767454</v>
      </c>
    </row>
    <row r="16" spans="2:25" x14ac:dyDescent="0.25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25"/>
      <c r="T16" s="39"/>
      <c r="U16" s="14"/>
      <c r="W16" s="39"/>
      <c r="X16" s="39"/>
      <c r="Y16" s="14"/>
    </row>
    <row r="17" spans="2:25" s="5" customFormat="1" x14ac:dyDescent="0.25">
      <c r="B17" s="5" t="s">
        <v>2</v>
      </c>
      <c r="C17" s="6"/>
      <c r="D17" s="6"/>
      <c r="E17" s="6"/>
      <c r="F17" s="6"/>
      <c r="G17" s="26">
        <f t="shared" ref="G17:T17" si="41">G18+G27</f>
        <v>78416.067228860004</v>
      </c>
      <c r="H17" s="37">
        <f t="shared" si="41"/>
        <v>69934.005114900021</v>
      </c>
      <c r="I17" s="37">
        <f t="shared" ref="I17:J17" si="42">I18+I27</f>
        <v>72873.785781209997</v>
      </c>
      <c r="J17" s="37">
        <f t="shared" si="42"/>
        <v>77796.889416169928</v>
      </c>
      <c r="K17" s="37">
        <f t="shared" ref="K17:M17" si="43">K18+K27</f>
        <v>81899.783212859998</v>
      </c>
      <c r="L17" s="37">
        <f t="shared" si="43"/>
        <v>73851.393047900085</v>
      </c>
      <c r="M17" s="37">
        <f t="shared" si="43"/>
        <v>75214.669124029984</v>
      </c>
      <c r="N17" s="37">
        <f t="shared" ref="N17:Q17" si="44">N18+N27</f>
        <v>68851.337796529886</v>
      </c>
      <c r="O17" s="37">
        <f t="shared" si="44"/>
        <v>74762.192706150032</v>
      </c>
      <c r="P17" s="37">
        <f t="shared" si="44"/>
        <v>80679.115027400112</v>
      </c>
      <c r="Q17" s="37">
        <f t="shared" si="44"/>
        <v>84252.404142229891</v>
      </c>
      <c r="R17" s="37">
        <f t="shared" si="41"/>
        <v>838531.64259823994</v>
      </c>
      <c r="S17" s="26">
        <f t="shared" si="41"/>
        <v>846815.31304103252</v>
      </c>
      <c r="T17" s="37">
        <f t="shared" si="41"/>
        <v>-8283.6704427925724</v>
      </c>
      <c r="U17" s="13">
        <f>T17/ABS(S17)</f>
        <v>-9.7821453098725277E-3</v>
      </c>
      <c r="W17" s="37">
        <f t="shared" ref="W17:X17" si="45">W18+W27</f>
        <v>689100.38412671001</v>
      </c>
      <c r="X17" s="37">
        <f t="shared" si="45"/>
        <v>149431.25847152996</v>
      </c>
      <c r="Y17" s="13">
        <f>X17/ABS(W17)</f>
        <v>0.21684976806521838</v>
      </c>
    </row>
    <row r="18" spans="2:25" x14ac:dyDescent="0.25">
      <c r="B18" s="2"/>
      <c r="C18" s="2" t="s">
        <v>17</v>
      </c>
      <c r="D18" s="2"/>
      <c r="E18" s="2"/>
      <c r="F18" s="2"/>
      <c r="G18" s="24">
        <f t="shared" ref="G18:S18" si="46">G19+G20+G23</f>
        <v>71846.313838050002</v>
      </c>
      <c r="H18" s="38">
        <f t="shared" si="46"/>
        <v>66603.889334080028</v>
      </c>
      <c r="I18" s="38">
        <f t="shared" si="46"/>
        <v>70136.355754489996</v>
      </c>
      <c r="J18" s="38">
        <f t="shared" si="46"/>
        <v>75831.00935057993</v>
      </c>
      <c r="K18" s="38">
        <f t="shared" si="46"/>
        <v>78048.523355569996</v>
      </c>
      <c r="L18" s="38">
        <f t="shared" ref="L18:M18" si="47">L19+L20+L23</f>
        <v>69968.411142450088</v>
      </c>
      <c r="M18" s="38">
        <f t="shared" si="47"/>
        <v>71002.372015399989</v>
      </c>
      <c r="N18" s="38">
        <f t="shared" ref="N18:Q18" si="48">N19+N20+N23</f>
        <v>64207.426332159877</v>
      </c>
      <c r="O18" s="38">
        <f t="shared" si="48"/>
        <v>69070.340626480029</v>
      </c>
      <c r="P18" s="38">
        <f t="shared" si="48"/>
        <v>72841.432533110114</v>
      </c>
      <c r="Q18" s="38">
        <f t="shared" si="48"/>
        <v>80574.672718679882</v>
      </c>
      <c r="R18" s="38">
        <f t="shared" si="46"/>
        <v>790130.74700104992</v>
      </c>
      <c r="S18" s="24">
        <f t="shared" si="46"/>
        <v>796851.09336168249</v>
      </c>
      <c r="T18" s="38">
        <f>R18-S18</f>
        <v>-6720.3463606325677</v>
      </c>
      <c r="U18" s="14">
        <f t="shared" ref="U18:U25" si="49">T18/ABS(S18)</f>
        <v>-8.4336288380823885E-3</v>
      </c>
      <c r="W18" s="38">
        <f>W19+W20+W23</f>
        <v>645906.62279028003</v>
      </c>
      <c r="X18" s="38">
        <f>X19+X20+X23</f>
        <v>144224.12421076995</v>
      </c>
      <c r="Y18" s="14">
        <f t="shared" ref="Y18:Y25" si="50">X18/ABS(W18)</f>
        <v>0.22328943398618503</v>
      </c>
    </row>
    <row r="19" spans="2:25" x14ac:dyDescent="0.25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38">
        <v>19818.939182539867</v>
      </c>
      <c r="O19" s="38">
        <v>26329.51156319003</v>
      </c>
      <c r="P19" s="38">
        <v>24204.867123310101</v>
      </c>
      <c r="Q19" s="38">
        <v>29449.973298489891</v>
      </c>
      <c r="R19" s="38">
        <f>SUM(G19:Q19)</f>
        <v>264833.57078733994</v>
      </c>
      <c r="S19" s="24">
        <v>268516.60936553997</v>
      </c>
      <c r="T19" s="38">
        <f t="shared" ref="T19:T41" si="51">R19-S19</f>
        <v>-3683.0385782000376</v>
      </c>
      <c r="U19" s="14">
        <f t="shared" si="49"/>
        <v>-1.3716241192313744E-2</v>
      </c>
      <c r="W19" s="40">
        <v>236639.30851855996</v>
      </c>
      <c r="X19" s="38">
        <f>R19-W19</f>
        <v>28194.262268779974</v>
      </c>
      <c r="Y19" s="14">
        <f t="shared" si="50"/>
        <v>0.11914445848107547</v>
      </c>
    </row>
    <row r="20" spans="2:25" x14ac:dyDescent="0.25">
      <c r="B20" s="2"/>
      <c r="C20" s="2"/>
      <c r="D20" s="2" t="s">
        <v>56</v>
      </c>
      <c r="E20" s="2"/>
      <c r="F20" s="2"/>
      <c r="G20" s="24">
        <f t="shared" ref="G20:T20" si="52">G21+G22</f>
        <v>37102.495999999999</v>
      </c>
      <c r="H20" s="38">
        <f t="shared" si="52"/>
        <v>31814.97150698</v>
      </c>
      <c r="I20" s="38">
        <f t="shared" si="52"/>
        <v>36139.81</v>
      </c>
      <c r="J20" s="38">
        <f t="shared" ref="J20:R20" si="53">J21+J22</f>
        <v>37610.993000000002</v>
      </c>
      <c r="K20" s="38">
        <f t="shared" ref="K20:M20" si="54">K21+K22</f>
        <v>33740.218000000001</v>
      </c>
      <c r="L20" s="38">
        <f t="shared" si="54"/>
        <v>31455.427</v>
      </c>
      <c r="M20" s="38">
        <f t="shared" si="54"/>
        <v>32710.064999999999</v>
      </c>
      <c r="N20" s="38">
        <f t="shared" ref="N20:Q20" si="55">N21+N22</f>
        <v>30258.664129110002</v>
      </c>
      <c r="O20" s="38">
        <f t="shared" si="55"/>
        <v>32429.592000000001</v>
      </c>
      <c r="P20" s="38">
        <f t="shared" si="55"/>
        <v>32361.8626148</v>
      </c>
      <c r="Q20" s="38">
        <f t="shared" si="55"/>
        <v>32390.846392759999</v>
      </c>
      <c r="R20" s="38">
        <f t="shared" si="53"/>
        <v>368014.94564365002</v>
      </c>
      <c r="S20" s="24">
        <f t="shared" si="52"/>
        <v>370637.65363608999</v>
      </c>
      <c r="T20" s="38">
        <f t="shared" si="52"/>
        <v>-2622.707992439995</v>
      </c>
      <c r="U20" s="14">
        <f t="shared" si="49"/>
        <v>-7.0762049314479439E-3</v>
      </c>
      <c r="W20" s="38">
        <f>W21+W22</f>
        <v>272041.54600000003</v>
      </c>
      <c r="X20" s="38">
        <f>X21+X22</f>
        <v>95973.399643649987</v>
      </c>
      <c r="Y20" s="14">
        <f t="shared" si="50"/>
        <v>0.35278949504150359</v>
      </c>
    </row>
    <row r="21" spans="2:25" x14ac:dyDescent="0.25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38">
        <v>28191.347725517204</v>
      </c>
      <c r="O21" s="38">
        <v>30828.789211560001</v>
      </c>
      <c r="P21" s="38">
        <v>30164.4674108582</v>
      </c>
      <c r="Q21" s="38">
        <v>30575.43298623</v>
      </c>
      <c r="R21" s="38">
        <f>SUM(G21:Q21)</f>
        <v>344592.4887382114</v>
      </c>
      <c r="S21" s="24">
        <v>347295.28076880344</v>
      </c>
      <c r="T21" s="38">
        <f t="shared" si="51"/>
        <v>-2702.7920305920416</v>
      </c>
      <c r="U21" s="14">
        <f t="shared" si="49"/>
        <v>-7.7824035633565275E-3</v>
      </c>
      <c r="W21" s="40">
        <v>254713.4206060287</v>
      </c>
      <c r="X21" s="38">
        <f t="shared" ref="X21:X22" si="56">R21-W21</f>
        <v>89879.0681321827</v>
      </c>
      <c r="Y21" s="14">
        <f t="shared" si="50"/>
        <v>0.3528634962317152</v>
      </c>
    </row>
    <row r="22" spans="2:25" x14ac:dyDescent="0.25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38">
        <v>2067.3164035928003</v>
      </c>
      <c r="O22" s="38">
        <v>1600.8027884399999</v>
      </c>
      <c r="P22" s="38">
        <v>2197.3952039418</v>
      </c>
      <c r="Q22" s="38">
        <v>1815.41340653</v>
      </c>
      <c r="R22" s="38">
        <f>SUM(G22:Q22)</f>
        <v>23422.456905438597</v>
      </c>
      <c r="S22" s="24">
        <v>23342.372867286551</v>
      </c>
      <c r="T22" s="38">
        <f t="shared" si="51"/>
        <v>80.08403815204656</v>
      </c>
      <c r="U22" s="14">
        <f t="shared" si="49"/>
        <v>3.4308439252241276E-3</v>
      </c>
      <c r="W22" s="40">
        <v>17328.125393971313</v>
      </c>
      <c r="X22" s="38">
        <f t="shared" si="56"/>
        <v>6094.3315114672841</v>
      </c>
      <c r="Y22" s="14">
        <f t="shared" si="50"/>
        <v>0.35170172034809855</v>
      </c>
    </row>
    <row r="23" spans="2:25" x14ac:dyDescent="0.25">
      <c r="B23" s="2"/>
      <c r="C23" s="2"/>
      <c r="D23" s="2" t="s">
        <v>27</v>
      </c>
      <c r="E23" s="2"/>
      <c r="F23" s="2"/>
      <c r="G23" s="24">
        <f t="shared" ref="G23:T23" si="57">G24+G25</f>
        <v>13765.346506169999</v>
      </c>
      <c r="H23" s="38">
        <f t="shared" si="57"/>
        <v>10870.011743710002</v>
      </c>
      <c r="I23" s="38">
        <f t="shared" ref="I23:R23" si="58">I24+I25</f>
        <v>10958.66081265</v>
      </c>
      <c r="J23" s="38">
        <f t="shared" si="58"/>
        <v>17430.499379669996</v>
      </c>
      <c r="K23" s="38">
        <f t="shared" ref="K23:M23" si="59">K24+K25</f>
        <v>15395.068312939999</v>
      </c>
      <c r="L23" s="38">
        <f t="shared" si="59"/>
        <v>15457.286732630007</v>
      </c>
      <c r="M23" s="38">
        <f t="shared" si="59"/>
        <v>13955.741176059992</v>
      </c>
      <c r="N23" s="38">
        <f t="shared" ref="N23:Q23" si="60">N24+N25</f>
        <v>14129.823020510004</v>
      </c>
      <c r="O23" s="38">
        <f t="shared" si="60"/>
        <v>10311.237063289998</v>
      </c>
      <c r="P23" s="38">
        <f t="shared" si="60"/>
        <v>16274.702795000005</v>
      </c>
      <c r="Q23" s="38">
        <f t="shared" si="60"/>
        <v>18733.853027429985</v>
      </c>
      <c r="R23" s="38">
        <f t="shared" si="58"/>
        <v>157282.23057005997</v>
      </c>
      <c r="S23" s="24">
        <f t="shared" si="57"/>
        <v>157696.83036005247</v>
      </c>
      <c r="T23" s="38">
        <f t="shared" si="57"/>
        <v>-414.5997899924696</v>
      </c>
      <c r="U23" s="14">
        <f t="shared" si="49"/>
        <v>-2.6290939966634574E-3</v>
      </c>
      <c r="W23" s="38">
        <f t="shared" ref="W23:X23" si="61">W24+W25</f>
        <v>137225.76827171998</v>
      </c>
      <c r="X23" s="38">
        <f t="shared" si="61"/>
        <v>20056.462298340004</v>
      </c>
      <c r="Y23" s="14">
        <f t="shared" si="50"/>
        <v>0.14615667706539134</v>
      </c>
    </row>
    <row r="24" spans="2:25" x14ac:dyDescent="0.25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38">
        <v>6177.3815507600029</v>
      </c>
      <c r="O24" s="38">
        <v>7809.8564254599924</v>
      </c>
      <c r="P24" s="38">
        <v>1389.9023668600032</v>
      </c>
      <c r="Q24" s="38">
        <v>11792.588823869995</v>
      </c>
      <c r="R24" s="38">
        <f>SUM(G24:Q24)</f>
        <v>65966.794231769993</v>
      </c>
      <c r="S24" s="24">
        <v>66264.155653462454</v>
      </c>
      <c r="T24" s="38">
        <f t="shared" si="51"/>
        <v>-297.36142169246159</v>
      </c>
      <c r="U24" s="14">
        <f t="shared" si="49"/>
        <v>-4.4875154411919797E-3</v>
      </c>
      <c r="W24" s="40">
        <v>63594.59102657999</v>
      </c>
      <c r="X24" s="38">
        <f t="shared" ref="X24:X25" si="62">R24-W24</f>
        <v>2372.2032051900023</v>
      </c>
      <c r="Y24" s="14">
        <f t="shared" si="50"/>
        <v>3.7301964945391605E-2</v>
      </c>
    </row>
    <row r="25" spans="2:25" x14ac:dyDescent="0.25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38">
        <v>7952.4414697500006</v>
      </c>
      <c r="O25" s="38">
        <v>2501.380637830006</v>
      </c>
      <c r="P25" s="38">
        <v>14884.800428140001</v>
      </c>
      <c r="Q25" s="38">
        <v>6941.2642035599893</v>
      </c>
      <c r="R25" s="38">
        <f>SUM(G25:Q25)</f>
        <v>91315.43633828999</v>
      </c>
      <c r="S25" s="24">
        <v>91432.674706589998</v>
      </c>
      <c r="T25" s="38">
        <f t="shared" si="51"/>
        <v>-117.23836830000801</v>
      </c>
      <c r="U25" s="14">
        <f t="shared" si="49"/>
        <v>-1.2822371069886034E-3</v>
      </c>
      <c r="W25" s="40">
        <v>73631.177245139988</v>
      </c>
      <c r="X25" s="38">
        <f t="shared" si="62"/>
        <v>17684.259093150002</v>
      </c>
      <c r="Y25" s="14">
        <f t="shared" si="50"/>
        <v>0.24017352098383363</v>
      </c>
    </row>
    <row r="26" spans="2:25" x14ac:dyDescent="0.25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25"/>
      <c r="T26" s="39"/>
      <c r="U26" s="14"/>
      <c r="W26" s="39"/>
      <c r="X26" s="39"/>
      <c r="Y26" s="14"/>
    </row>
    <row r="27" spans="2:25" x14ac:dyDescent="0.25">
      <c r="B27" s="2"/>
      <c r="C27" s="2" t="s">
        <v>18</v>
      </c>
      <c r="D27" s="2"/>
      <c r="E27" s="2"/>
      <c r="F27" s="2"/>
      <c r="G27" s="24">
        <f t="shared" ref="G27:T27" si="63">G28</f>
        <v>6569.7533908099995</v>
      </c>
      <c r="H27" s="38">
        <f t="shared" si="63"/>
        <v>3330.1157808199996</v>
      </c>
      <c r="I27" s="38">
        <f t="shared" si="63"/>
        <v>2737.4300267200001</v>
      </c>
      <c r="J27" s="38">
        <f t="shared" si="63"/>
        <v>1965.8800655900022</v>
      </c>
      <c r="K27" s="38">
        <f t="shared" si="63"/>
        <v>3851.2598572899979</v>
      </c>
      <c r="L27" s="38">
        <f t="shared" si="63"/>
        <v>3882.9819054499999</v>
      </c>
      <c r="M27" s="38">
        <f t="shared" si="63"/>
        <v>4212.2971086299985</v>
      </c>
      <c r="N27" s="38">
        <f t="shared" si="63"/>
        <v>4643.9114643700022</v>
      </c>
      <c r="O27" s="38">
        <f t="shared" si="63"/>
        <v>5691.8520796699977</v>
      </c>
      <c r="P27" s="38">
        <f t="shared" si="63"/>
        <v>7837.6824942900002</v>
      </c>
      <c r="Q27" s="38">
        <f t="shared" si="63"/>
        <v>3677.7314235500021</v>
      </c>
      <c r="R27" s="38">
        <f t="shared" si="63"/>
        <v>48400.89559719</v>
      </c>
      <c r="S27" s="24">
        <f t="shared" si="63"/>
        <v>49964.219679350004</v>
      </c>
      <c r="T27" s="38">
        <f t="shared" si="63"/>
        <v>-1563.3240821600048</v>
      </c>
      <c r="U27" s="14">
        <f t="shared" ref="U27:U28" si="64">T27/ABS(S27)</f>
        <v>-3.1288872160773883E-2</v>
      </c>
      <c r="W27" s="38">
        <f>W28</f>
        <v>43193.761336429998</v>
      </c>
      <c r="X27" s="38">
        <f>X28</f>
        <v>5207.1342607600018</v>
      </c>
      <c r="Y27" s="14">
        <f t="shared" ref="Y27:Y28" si="65">X27/ABS(W27)</f>
        <v>0.12055292476620366</v>
      </c>
    </row>
    <row r="28" spans="2:25" x14ac:dyDescent="0.25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38">
        <v>4643.9114643700022</v>
      </c>
      <c r="O28" s="38">
        <v>5691.8520796699977</v>
      </c>
      <c r="P28" s="38">
        <v>7837.6824942900002</v>
      </c>
      <c r="Q28" s="38">
        <v>3677.7314235500021</v>
      </c>
      <c r="R28" s="38">
        <f>SUM(G28:Q28)</f>
        <v>48400.89559719</v>
      </c>
      <c r="S28" s="24">
        <v>49964.219679350004</v>
      </c>
      <c r="T28" s="38">
        <f t="shared" si="51"/>
        <v>-1563.3240821600048</v>
      </c>
      <c r="U28" s="14">
        <f t="shared" si="64"/>
        <v>-3.1288872160773883E-2</v>
      </c>
      <c r="W28" s="40">
        <v>43193.761336429998</v>
      </c>
      <c r="X28" s="38">
        <f>R28-W28</f>
        <v>5207.1342607600018</v>
      </c>
      <c r="Y28" s="14">
        <f t="shared" si="65"/>
        <v>0.12055292476620366</v>
      </c>
    </row>
    <row r="29" spans="2:25" x14ac:dyDescent="0.25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25"/>
      <c r="T29" s="39"/>
      <c r="U29" s="14"/>
      <c r="W29" s="39"/>
      <c r="X29" s="39"/>
      <c r="Y29" s="14"/>
    </row>
    <row r="30" spans="2:25" s="5" customFormat="1" x14ac:dyDescent="0.25">
      <c r="B30" s="5" t="s">
        <v>3</v>
      </c>
      <c r="C30" s="6"/>
      <c r="D30" s="6"/>
      <c r="E30" s="6"/>
      <c r="F30" s="6"/>
      <c r="G30" s="26">
        <f t="shared" ref="G30:T30" si="66">+G10-G17</f>
        <v>-18148.567862953802</v>
      </c>
      <c r="H30" s="37">
        <f t="shared" si="66"/>
        <v>-412.57251688493125</v>
      </c>
      <c r="I30" s="37">
        <f t="shared" si="66"/>
        <v>3796.1697436597169</v>
      </c>
      <c r="J30" s="37">
        <f t="shared" ref="J30" si="67">+J10-J17</f>
        <v>-3670.0240833025309</v>
      </c>
      <c r="K30" s="37">
        <f t="shared" ref="K30:M30" si="68">+K10-K17</f>
        <v>-15126.664535953081</v>
      </c>
      <c r="L30" s="37">
        <f t="shared" si="68"/>
        <v>5886.3606490283128</v>
      </c>
      <c r="M30" s="37">
        <f t="shared" si="68"/>
        <v>-7840.4088833063724</v>
      </c>
      <c r="N30" s="37">
        <f t="shared" ref="N30:Q30" si="69">+N10-N17</f>
        <v>-1059.0276635492046</v>
      </c>
      <c r="O30" s="37">
        <f t="shared" si="69"/>
        <v>3329.2965417143278</v>
      </c>
      <c r="P30" s="37">
        <f t="shared" si="69"/>
        <v>1878.5994630234782</v>
      </c>
      <c r="Q30" s="37">
        <f t="shared" si="69"/>
        <v>-13080.803216612694</v>
      </c>
      <c r="R30" s="37">
        <f t="shared" si="66"/>
        <v>-44447.642365136766</v>
      </c>
      <c r="S30" s="26">
        <f>+S10-S17</f>
        <v>-59661.923493465874</v>
      </c>
      <c r="T30" s="37">
        <f t="shared" si="66"/>
        <v>15214.281128329147</v>
      </c>
      <c r="U30" s="13">
        <f>T30/ABS(S30)</f>
        <v>0.25500822362851583</v>
      </c>
      <c r="W30" s="37">
        <f>+W10-W17</f>
        <v>10430.014590634732</v>
      </c>
      <c r="X30" s="37">
        <f>+X10-X17</f>
        <v>-54877.656955771541</v>
      </c>
      <c r="Y30" s="13">
        <f>X30/ABS(W30)</f>
        <v>-5.2615129613574103</v>
      </c>
    </row>
    <row r="31" spans="2:25" x14ac:dyDescent="0.25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26"/>
      <c r="T31" s="37"/>
      <c r="U31" s="14"/>
      <c r="W31" s="37"/>
      <c r="X31" s="37"/>
      <c r="Y31" s="14"/>
    </row>
    <row r="32" spans="2:25" s="5" customFormat="1" x14ac:dyDescent="0.25">
      <c r="B32" s="5" t="s">
        <v>4</v>
      </c>
      <c r="C32" s="6"/>
      <c r="D32" s="6"/>
      <c r="E32" s="6"/>
      <c r="F32" s="6"/>
      <c r="G32" s="26">
        <f t="shared" ref="G32:T32" si="70">G33+G34</f>
        <v>13956.0024043576</v>
      </c>
      <c r="H32" s="37">
        <f t="shared" si="70"/>
        <v>12195.849799973999</v>
      </c>
      <c r="I32" s="37">
        <f t="shared" ref="I32:J32" si="71">I33+I34</f>
        <v>6231.3101501031997</v>
      </c>
      <c r="J32" s="37">
        <f t="shared" si="71"/>
        <v>8626.9324016164992</v>
      </c>
      <c r="K32" s="37">
        <f t="shared" ref="K32:M32" si="72">K33+K34</f>
        <v>54883.457610720405</v>
      </c>
      <c r="L32" s="37">
        <f t="shared" si="72"/>
        <v>41293.791531818599</v>
      </c>
      <c r="M32" s="37">
        <f t="shared" si="72"/>
        <v>1365.19038447</v>
      </c>
      <c r="N32" s="37">
        <f t="shared" ref="N32:Q32" si="73">N33+N34</f>
        <v>11901.68620167</v>
      </c>
      <c r="O32" s="37">
        <f t="shared" si="73"/>
        <v>2610.3039054796</v>
      </c>
      <c r="P32" s="37">
        <f t="shared" si="73"/>
        <v>2399.1838402499998</v>
      </c>
      <c r="Q32" s="37">
        <f t="shared" si="73"/>
        <v>2125.4055292400003</v>
      </c>
      <c r="R32" s="37">
        <f t="shared" si="70"/>
        <v>157589.11375969992</v>
      </c>
      <c r="S32" s="26">
        <f t="shared" si="70"/>
        <v>200942.27039404883</v>
      </c>
      <c r="T32" s="37">
        <f t="shared" si="70"/>
        <v>-43353.156634348925</v>
      </c>
      <c r="U32" s="13">
        <f>T32/ABS(S32)</f>
        <v>-0.21574931222451682</v>
      </c>
      <c r="W32" s="37">
        <f t="shared" ref="W32:X32" si="74">W33+W34</f>
        <v>89206.542760139899</v>
      </c>
      <c r="X32" s="37">
        <f t="shared" si="74"/>
        <v>68382.570999560005</v>
      </c>
      <c r="Y32" s="13">
        <f>X32/ABS(W32)</f>
        <v>0.76656452412272325</v>
      </c>
    </row>
    <row r="33" spans="2:25" x14ac:dyDescent="0.25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38">
        <v>11275.88620167</v>
      </c>
      <c r="O33" s="38">
        <v>1363.0972138899999</v>
      </c>
      <c r="P33" s="38">
        <v>2123.43442293</v>
      </c>
      <c r="Q33" s="38">
        <v>2125.4055292400003</v>
      </c>
      <c r="R33" s="38">
        <f t="shared" ref="R33:R34" si="75">SUM(G33:Q33)</f>
        <v>56612.707323039998</v>
      </c>
      <c r="S33" s="24">
        <v>58688.301471853338</v>
      </c>
      <c r="T33" s="38">
        <f t="shared" si="51"/>
        <v>-2075.5941488133394</v>
      </c>
      <c r="U33" s="14">
        <f t="shared" ref="U33:U34" si="76">T33/ABS(S33)</f>
        <v>-3.5366403469842891E-2</v>
      </c>
      <c r="V33" s="47"/>
      <c r="W33" s="40">
        <v>68337.026931350003</v>
      </c>
      <c r="X33" s="38">
        <f t="shared" ref="X33:X34" si="77">R33-W33</f>
        <v>-11724.319608310005</v>
      </c>
      <c r="Y33" s="14">
        <f t="shared" ref="Y33:Y34" si="78">X33/ABS(W33)</f>
        <v>-0.17156613529716502</v>
      </c>
    </row>
    <row r="34" spans="2:25" x14ac:dyDescent="0.25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38">
        <v>625.79999999999995</v>
      </c>
      <c r="O34" s="38">
        <v>1247.2066915896</v>
      </c>
      <c r="P34" s="38">
        <v>275.74941732000002</v>
      </c>
      <c r="Q34" s="38">
        <v>0</v>
      </c>
      <c r="R34" s="38">
        <f t="shared" si="75"/>
        <v>100976.40643665991</v>
      </c>
      <c r="S34" s="24">
        <v>142253.96892219549</v>
      </c>
      <c r="T34" s="38">
        <f t="shared" si="51"/>
        <v>-41277.562485535585</v>
      </c>
      <c r="U34" s="14">
        <f t="shared" si="76"/>
        <v>-0.29016809020008411</v>
      </c>
      <c r="W34" s="40">
        <v>20869.515828789896</v>
      </c>
      <c r="X34" s="38">
        <f t="shared" si="77"/>
        <v>80106.890607870009</v>
      </c>
      <c r="Y34" s="14">
        <f t="shared" si="78"/>
        <v>3.8384642588287088</v>
      </c>
    </row>
    <row r="35" spans="2:25" x14ac:dyDescent="0.25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4"/>
      <c r="T35" s="38"/>
      <c r="U35" s="14"/>
      <c r="W35" s="38"/>
      <c r="X35" s="38"/>
      <c r="Y35" s="14"/>
    </row>
    <row r="36" spans="2:25" s="5" customFormat="1" x14ac:dyDescent="0.25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v>13806.8355087049</v>
      </c>
      <c r="O36" s="41">
        <v>2905.3373507503998</v>
      </c>
      <c r="P36" s="41">
        <v>968.31149020021201</v>
      </c>
      <c r="Q36" s="41">
        <v>229.29421495</v>
      </c>
      <c r="R36" s="37">
        <f t="shared" ref="R36:R37" si="79">SUM(G36:Q36)</f>
        <v>22500.710916640324</v>
      </c>
      <c r="S36" s="29">
        <v>21567.782681492721</v>
      </c>
      <c r="T36" s="37">
        <f>R36-S36</f>
        <v>932.92823514760312</v>
      </c>
      <c r="U36" s="13">
        <f>T36/ABS(S36)</f>
        <v>4.3255639623453149E-2</v>
      </c>
      <c r="W36" s="41">
        <v>4446.4924062117734</v>
      </c>
      <c r="X36" s="37">
        <f t="shared" ref="X36:X37" si="80">R36-W36</f>
        <v>18054.218510428553</v>
      </c>
      <c r="Y36" s="13">
        <f>X36/ABS(W36)</f>
        <v>4.0603282005399839</v>
      </c>
    </row>
    <row r="37" spans="2:25" s="5" customFormat="1" x14ac:dyDescent="0.25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v>0</v>
      </c>
      <c r="O37" s="41">
        <v>6869.2979999999998</v>
      </c>
      <c r="P37" s="41">
        <v>0</v>
      </c>
      <c r="Q37" s="41">
        <v>0</v>
      </c>
      <c r="R37" s="37">
        <f t="shared" si="79"/>
        <v>12469.297999999999</v>
      </c>
      <c r="S37" s="29">
        <v>13581.297999999999</v>
      </c>
      <c r="T37" s="37">
        <f t="shared" si="51"/>
        <v>-1112</v>
      </c>
      <c r="U37" s="13">
        <f>T37/ABS(S37)</f>
        <v>-8.1877299209545368E-2</v>
      </c>
      <c r="W37" s="41">
        <v>0</v>
      </c>
      <c r="X37" s="37">
        <f t="shared" si="80"/>
        <v>12469.297999999999</v>
      </c>
      <c r="Y37" s="13" t="s">
        <v>60</v>
      </c>
    </row>
    <row r="38" spans="2:25" x14ac:dyDescent="0.25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6"/>
      <c r="T38" s="37"/>
      <c r="U38" s="14"/>
      <c r="W38" s="37"/>
      <c r="X38" s="37"/>
      <c r="Y38" s="14"/>
    </row>
    <row r="39" spans="2:25" s="5" customFormat="1" x14ac:dyDescent="0.25">
      <c r="B39" s="5" t="s">
        <v>5</v>
      </c>
      <c r="C39" s="6"/>
      <c r="D39" s="6"/>
      <c r="E39" s="6"/>
      <c r="F39" s="6"/>
      <c r="G39" s="26">
        <f t="shared" ref="G39:T39" si="81">G40+G41</f>
        <v>4993.0905425400006</v>
      </c>
      <c r="H39" s="37">
        <f t="shared" si="81"/>
        <v>6149.3750154500012</v>
      </c>
      <c r="I39" s="37">
        <f t="shared" si="81"/>
        <v>6260.5467825100004</v>
      </c>
      <c r="J39" s="37">
        <f t="shared" ref="J39" si="82">J40+J41</f>
        <v>30870.14130784</v>
      </c>
      <c r="K39" s="37">
        <f t="shared" ref="K39:M39" si="83">K40+K41</f>
        <v>8285.4091902399996</v>
      </c>
      <c r="L39" s="37">
        <f t="shared" si="83"/>
        <v>2910.8885222700037</v>
      </c>
      <c r="M39" s="37">
        <f t="shared" si="83"/>
        <v>5068.7985925900002</v>
      </c>
      <c r="N39" s="37">
        <f t="shared" ref="N39:Q39" si="84">N40+N41</f>
        <v>28605.927889730006</v>
      </c>
      <c r="O39" s="37">
        <f t="shared" si="84"/>
        <v>15114.873454069995</v>
      </c>
      <c r="P39" s="37">
        <f t="shared" si="84"/>
        <v>10882.68452488</v>
      </c>
      <c r="Q39" s="37">
        <f t="shared" si="84"/>
        <v>15666.044364669984</v>
      </c>
      <c r="R39" s="37">
        <f t="shared" si="81"/>
        <v>134807.78018678998</v>
      </c>
      <c r="S39" s="26">
        <f t="shared" si="81"/>
        <v>134153.93421825001</v>
      </c>
      <c r="T39" s="37">
        <f t="shared" si="81"/>
        <v>653.84596853998301</v>
      </c>
      <c r="U39" s="13">
        <f>T39/ABS(S39)</f>
        <v>4.8738486303075207E-3</v>
      </c>
      <c r="W39" s="37">
        <f>W40+W41</f>
        <v>111286.24264411998</v>
      </c>
      <c r="X39" s="37">
        <f>X40+X41</f>
        <v>23521.537542670005</v>
      </c>
      <c r="Y39" s="13">
        <f>X39/ABS(W39)</f>
        <v>0.21136069458189052</v>
      </c>
    </row>
    <row r="40" spans="2:25" x14ac:dyDescent="0.25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38">
        <v>2112.5961360499982</v>
      </c>
      <c r="O40" s="38">
        <v>1360.2778161200004</v>
      </c>
      <c r="P40" s="38">
        <v>2147.7800646300002</v>
      </c>
      <c r="Q40" s="38">
        <v>2180.8893138799999</v>
      </c>
      <c r="R40" s="38">
        <f t="shared" ref="R40:R41" si="85">SUM(G40:Q40)</f>
        <v>20332.951444419999</v>
      </c>
      <c r="S40" s="24">
        <v>20298.648986920001</v>
      </c>
      <c r="T40" s="38">
        <f t="shared" si="51"/>
        <v>34.302457499998127</v>
      </c>
      <c r="U40" s="14">
        <f t="shared" ref="U40:U41" si="86">T40/ABS(S40)</f>
        <v>1.6898886976222836E-3</v>
      </c>
      <c r="W40" s="40">
        <v>66490.528936029994</v>
      </c>
      <c r="X40" s="38">
        <f t="shared" ref="X40:X41" si="87">R40-W40</f>
        <v>-46157.577491609991</v>
      </c>
      <c r="Y40" s="14">
        <f t="shared" ref="Y40:Y41" si="88">X40/ABS(W40)</f>
        <v>-0.69419777869443366</v>
      </c>
    </row>
    <row r="41" spans="2:25" x14ac:dyDescent="0.25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38">
        <v>26493.33175368001</v>
      </c>
      <c r="O41" s="38">
        <v>13754.595637949995</v>
      </c>
      <c r="P41" s="38">
        <v>8734.9044602499998</v>
      </c>
      <c r="Q41" s="38">
        <v>13485.155050789985</v>
      </c>
      <c r="R41" s="38">
        <f t="shared" si="85"/>
        <v>114474.82874236999</v>
      </c>
      <c r="S41" s="24">
        <v>113855.28523133001</v>
      </c>
      <c r="T41" s="38">
        <f t="shared" si="51"/>
        <v>619.54351103998488</v>
      </c>
      <c r="U41" s="14">
        <f t="shared" si="86"/>
        <v>5.4414997931910031E-3</v>
      </c>
      <c r="W41" s="40">
        <v>44795.713708089992</v>
      </c>
      <c r="X41" s="38">
        <f t="shared" si="87"/>
        <v>69679.115034279996</v>
      </c>
      <c r="Y41" s="14">
        <f t="shared" si="88"/>
        <v>1.5554862121037292</v>
      </c>
    </row>
    <row r="42" spans="2:25" x14ac:dyDescent="0.25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25"/>
      <c r="T42" s="39"/>
      <c r="U42" s="14"/>
      <c r="W42" s="39"/>
      <c r="X42" s="39"/>
      <c r="Y42" s="14"/>
    </row>
    <row r="43" spans="2:25" x14ac:dyDescent="0.25">
      <c r="B43" s="5" t="s">
        <v>6</v>
      </c>
      <c r="C43" s="6"/>
      <c r="D43" s="6"/>
      <c r="E43" s="6"/>
      <c r="F43" s="6"/>
      <c r="G43" s="26">
        <f t="shared" ref="G43:T43" si="89">+G30+G32-G39+G36-G37</f>
        <v>-8715.5890514762013</v>
      </c>
      <c r="H43" s="37">
        <f t="shared" si="89"/>
        <v>5871.3487235790672</v>
      </c>
      <c r="I43" s="37">
        <f t="shared" si="89"/>
        <v>2787.0715972729158</v>
      </c>
      <c r="J43" s="37">
        <f t="shared" ref="J43" si="90">+J30+J32-J39+J36-J37</f>
        <v>-28726.128503336033</v>
      </c>
      <c r="K43" s="37">
        <f t="shared" ref="K43:M43" si="91">+K30+K32-K39+K36-K37</f>
        <v>31794.009920527325</v>
      </c>
      <c r="L43" s="37">
        <f t="shared" si="91"/>
        <v>45423.844971471714</v>
      </c>
      <c r="M43" s="37">
        <f t="shared" si="91"/>
        <v>-10945.048466096372</v>
      </c>
      <c r="N43" s="37">
        <f t="shared" ref="N43:Q43" si="92">+N30+N32-N39+N36-N37</f>
        <v>-3956.4338429043109</v>
      </c>
      <c r="O43" s="37">
        <f t="shared" si="92"/>
        <v>-13139.233656125667</v>
      </c>
      <c r="P43" s="37">
        <f t="shared" si="92"/>
        <v>-5636.5897314063104</v>
      </c>
      <c r="Q43" s="37">
        <f t="shared" si="92"/>
        <v>-26392.147837092678</v>
      </c>
      <c r="R43" s="37">
        <f t="shared" si="89"/>
        <v>-11634.895875586506</v>
      </c>
      <c r="S43" s="26">
        <f t="shared" si="89"/>
        <v>15112.897363825665</v>
      </c>
      <c r="T43" s="37">
        <f t="shared" si="89"/>
        <v>-26747.79323941216</v>
      </c>
      <c r="U43" s="13">
        <f>T43/ABS(S43)</f>
        <v>-1.7698653405425662</v>
      </c>
      <c r="W43" s="37">
        <f>+W30+W32-W39+W36-W37</f>
        <v>-7203.1928871335749</v>
      </c>
      <c r="X43" s="37">
        <f>+X30+X32-X39+X36-X37</f>
        <v>-4431.7029884529875</v>
      </c>
      <c r="Y43" s="13">
        <f>X43/ABS(W43)</f>
        <v>-0.61524147109387362</v>
      </c>
    </row>
    <row r="44" spans="2:25" x14ac:dyDescent="0.25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26"/>
      <c r="T44" s="37"/>
      <c r="U44" s="14"/>
      <c r="W44" s="37"/>
      <c r="X44" s="37"/>
      <c r="Y44" s="14"/>
    </row>
    <row r="45" spans="2:25" ht="16.5" thickBot="1" x14ac:dyDescent="0.3">
      <c r="B45" s="5" t="s">
        <v>7</v>
      </c>
      <c r="C45" s="6"/>
      <c r="D45" s="6"/>
      <c r="E45" s="6"/>
      <c r="F45" s="6"/>
      <c r="G45" s="26">
        <f t="shared" ref="G45:T45" si="93">+G30+G23</f>
        <v>-4383.2213567838025</v>
      </c>
      <c r="H45" s="37">
        <f t="shared" si="93"/>
        <v>10457.43922682507</v>
      </c>
      <c r="I45" s="37">
        <f t="shared" si="93"/>
        <v>14754.830556309716</v>
      </c>
      <c r="J45" s="37">
        <f t="shared" ref="J45" si="94">+J30+J23</f>
        <v>13760.475296367465</v>
      </c>
      <c r="K45" s="37">
        <f t="shared" ref="K45:M45" si="95">+K30+K23</f>
        <v>268.40377698691736</v>
      </c>
      <c r="L45" s="37">
        <f t="shared" si="95"/>
        <v>21343.64738165832</v>
      </c>
      <c r="M45" s="37">
        <f t="shared" si="95"/>
        <v>6115.3322927536192</v>
      </c>
      <c r="N45" s="37">
        <f t="shared" ref="N45:Q45" si="96">+N30+N23</f>
        <v>13070.7953569608</v>
      </c>
      <c r="O45" s="37">
        <f t="shared" si="96"/>
        <v>13640.533605004326</v>
      </c>
      <c r="P45" s="37">
        <f t="shared" si="96"/>
        <v>18153.302258023483</v>
      </c>
      <c r="Q45" s="37">
        <f t="shared" si="96"/>
        <v>5653.0498108172906</v>
      </c>
      <c r="R45" s="37">
        <f t="shared" si="93"/>
        <v>112834.5882049232</v>
      </c>
      <c r="S45" s="26">
        <f t="shared" si="93"/>
        <v>98034.906866586593</v>
      </c>
      <c r="T45" s="37">
        <f t="shared" si="93"/>
        <v>14799.681338336677</v>
      </c>
      <c r="U45" s="13">
        <f>T45/ABS(S45)</f>
        <v>0.15096338448586702</v>
      </c>
      <c r="V45" s="52"/>
      <c r="W45" s="37">
        <f>+W30+W23</f>
        <v>147655.78286235471</v>
      </c>
      <c r="X45" s="37">
        <f>+X30+X23</f>
        <v>-34821.194657431537</v>
      </c>
      <c r="Y45" s="13">
        <f>X45/ABS(W45)</f>
        <v>-0.23582682630108695</v>
      </c>
    </row>
    <row r="46" spans="2:25" x14ac:dyDescent="0.25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27"/>
      <c r="T46" s="42"/>
      <c r="U46" s="19"/>
      <c r="W46" s="42"/>
      <c r="X46" s="42"/>
      <c r="Y46" s="19"/>
    </row>
    <row r="47" spans="2:25" x14ac:dyDescent="0.25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8"/>
      <c r="T47" s="49"/>
      <c r="U47" s="50"/>
      <c r="W47" s="49"/>
      <c r="X47" s="49"/>
      <c r="Y47" s="50"/>
    </row>
    <row r="48" spans="2:25" x14ac:dyDescent="0.25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20"/>
      <c r="T48" s="33"/>
      <c r="U48" s="18"/>
      <c r="W48" s="33"/>
      <c r="X48" s="33"/>
      <c r="Y48" s="18"/>
    </row>
    <row r="49" spans="2:25" x14ac:dyDescent="0.25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0"/>
      <c r="T49" s="33"/>
      <c r="W49" s="33"/>
      <c r="X49" s="33"/>
    </row>
    <row r="50" spans="2:25" x14ac:dyDescent="0.25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20"/>
      <c r="T50" s="33"/>
      <c r="W50" s="33"/>
      <c r="X50" s="33"/>
    </row>
    <row r="51" spans="2:25" x14ac:dyDescent="0.25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20"/>
      <c r="T51" s="33"/>
      <c r="W51" s="33"/>
      <c r="X51" s="33"/>
    </row>
    <row r="52" spans="2:25" ht="54" x14ac:dyDescent="0.25">
      <c r="B52" s="7"/>
      <c r="C52" s="7"/>
      <c r="D52" s="7"/>
      <c r="E52" s="7"/>
      <c r="F52" s="7"/>
      <c r="G52" s="22" t="s">
        <v>61</v>
      </c>
      <c r="H52" s="35" t="s">
        <v>61</v>
      </c>
      <c r="I52" s="35" t="s">
        <v>61</v>
      </c>
      <c r="J52" s="35" t="s">
        <v>61</v>
      </c>
      <c r="K52" s="35" t="s">
        <v>61</v>
      </c>
      <c r="L52" s="35" t="s">
        <v>61</v>
      </c>
      <c r="M52" s="35" t="s">
        <v>61</v>
      </c>
      <c r="N52" s="35" t="s">
        <v>61</v>
      </c>
      <c r="O52" s="35" t="s">
        <v>61</v>
      </c>
      <c r="P52" s="35" t="s">
        <v>61</v>
      </c>
      <c r="Q52" s="35" t="s">
        <v>61</v>
      </c>
      <c r="R52" s="35" t="s">
        <v>61</v>
      </c>
      <c r="S52" s="51" t="str">
        <f>S7</f>
        <v>Fourth
Supplementary
Estimates</v>
      </c>
      <c r="T52" s="35"/>
      <c r="U52" s="11"/>
      <c r="V52" s="11"/>
      <c r="W52" s="35" t="str">
        <f>W7</f>
        <v>FY 2022/23</v>
      </c>
      <c r="X52" s="35"/>
      <c r="Y52" s="11"/>
    </row>
    <row r="53" spans="2:25" ht="18" x14ac:dyDescent="0.25">
      <c r="B53" s="8" t="s">
        <v>0</v>
      </c>
      <c r="C53" s="8"/>
      <c r="D53" s="8"/>
      <c r="E53" s="8"/>
      <c r="F53" s="8"/>
      <c r="G53" s="23" t="str">
        <f>G8</f>
        <v>April</v>
      </c>
      <c r="H53" s="23" t="str">
        <f t="shared" ref="H53:N53" si="97">H8</f>
        <v>May</v>
      </c>
      <c r="I53" s="23" t="str">
        <f t="shared" si="97"/>
        <v>June</v>
      </c>
      <c r="J53" s="23" t="str">
        <f t="shared" si="97"/>
        <v>July</v>
      </c>
      <c r="K53" s="23" t="str">
        <f t="shared" si="97"/>
        <v>August</v>
      </c>
      <c r="L53" s="23" t="str">
        <f t="shared" si="97"/>
        <v>September</v>
      </c>
      <c r="M53" s="23" t="str">
        <f t="shared" si="97"/>
        <v>October</v>
      </c>
      <c r="N53" s="23" t="str">
        <f t="shared" si="97"/>
        <v>November</v>
      </c>
      <c r="O53" s="23" t="str">
        <f>O8</f>
        <v>December</v>
      </c>
      <c r="P53" s="23" t="str">
        <f>P8</f>
        <v>January</v>
      </c>
      <c r="Q53" s="23" t="str">
        <f>Q8</f>
        <v>February</v>
      </c>
      <c r="R53" s="43" t="str">
        <f>+R8</f>
        <v>April-February</v>
      </c>
      <c r="S53" s="23" t="str">
        <f>+S8</f>
        <v>April-February</v>
      </c>
      <c r="T53" s="43" t="str">
        <f>T8</f>
        <v>Diff</v>
      </c>
      <c r="U53" s="12" t="str">
        <f>U8</f>
        <v>Diff %</v>
      </c>
      <c r="V53" s="12"/>
      <c r="W53" s="43" t="str">
        <f>+W8</f>
        <v>April-February</v>
      </c>
      <c r="X53" s="43" t="str">
        <f>X8</f>
        <v>Diff</v>
      </c>
      <c r="Y53" s="12" t="str">
        <f>Y8</f>
        <v>Diff %</v>
      </c>
    </row>
    <row r="54" spans="2:25" x14ac:dyDescent="0.25">
      <c r="B54" s="3"/>
      <c r="C54" s="3"/>
      <c r="D54" s="3"/>
      <c r="E54" s="3"/>
      <c r="F54" s="3"/>
    </row>
    <row r="55" spans="2:25" x14ac:dyDescent="0.25">
      <c r="B55" s="4" t="s">
        <v>1</v>
      </c>
      <c r="C55" s="2"/>
      <c r="D55" s="2"/>
      <c r="E55" s="2"/>
      <c r="F55" s="2"/>
      <c r="G55" s="26">
        <f t="shared" ref="G55:R55" si="98">G57+G90+G92+G94+G96</f>
        <v>60267.499365906202</v>
      </c>
      <c r="H55" s="37">
        <f t="shared" si="98"/>
        <v>69521.43259801509</v>
      </c>
      <c r="I55" s="37">
        <f t="shared" ref="I55:J55" si="99">I57+I90+I92+I94+I96</f>
        <v>76669.955524869714</v>
      </c>
      <c r="J55" s="37">
        <f t="shared" si="99"/>
        <v>74126.865332867397</v>
      </c>
      <c r="K55" s="37">
        <f t="shared" ref="K55:M55" si="100">K57+K90+K92+K94+K96</f>
        <v>66773.118676906917</v>
      </c>
      <c r="L55" s="37">
        <f t="shared" si="100"/>
        <v>79737.753696928397</v>
      </c>
      <c r="M55" s="37">
        <f t="shared" si="100"/>
        <v>67374.260240723612</v>
      </c>
      <c r="N55" s="37">
        <f t="shared" ref="N55:Q55" si="101">N57+N90+N92+N94+N96</f>
        <v>67792.310132980681</v>
      </c>
      <c r="O55" s="37">
        <f t="shared" si="101"/>
        <v>78091.48924786436</v>
      </c>
      <c r="P55" s="37">
        <f t="shared" si="101"/>
        <v>82557.71449042359</v>
      </c>
      <c r="Q55" s="37">
        <f t="shared" si="101"/>
        <v>71171.600925617196</v>
      </c>
      <c r="R55" s="37">
        <f t="shared" si="98"/>
        <v>794084.00023310317</v>
      </c>
      <c r="S55" s="26">
        <f t="shared" ref="S55:T55" si="102">S57+S90+S92+S94+S96</f>
        <v>787153.38954756665</v>
      </c>
      <c r="T55" s="37">
        <f t="shared" si="102"/>
        <v>6930.6106855365742</v>
      </c>
      <c r="U55" s="13">
        <f>T55/ABS(S55)</f>
        <v>8.8046507549438251E-3</v>
      </c>
      <c r="W55" s="37">
        <f t="shared" ref="W55:X55" si="103">W57+W90+W92+W94+W96</f>
        <v>699530.39871734474</v>
      </c>
      <c r="X55" s="37">
        <f t="shared" si="103"/>
        <v>94553.601515758419</v>
      </c>
      <c r="Y55" s="13">
        <f>X55/ABS(W55)</f>
        <v>0.13516725175793848</v>
      </c>
    </row>
    <row r="56" spans="2:25" x14ac:dyDescent="0.25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26"/>
      <c r="T56" s="37"/>
      <c r="U56" s="14"/>
      <c r="W56" s="37"/>
      <c r="X56" s="37"/>
      <c r="Y56" s="14"/>
    </row>
    <row r="57" spans="2:25" x14ac:dyDescent="0.25">
      <c r="B57" s="4" t="s">
        <v>9</v>
      </c>
      <c r="C57" s="2"/>
      <c r="D57" s="2"/>
      <c r="E57" s="2"/>
      <c r="F57" s="2"/>
      <c r="G57" s="26">
        <f t="shared" ref="G57:R57" si="104">G59+G67+G82</f>
        <v>57703.017859810003</v>
      </c>
      <c r="H57" s="37">
        <f t="shared" si="104"/>
        <v>62859.132922199999</v>
      </c>
      <c r="I57" s="37">
        <f t="shared" ref="I57:J57" si="105">I59+I67+I82</f>
        <v>68409.971422490009</v>
      </c>
      <c r="J57" s="37">
        <f t="shared" si="105"/>
        <v>67399.153127380006</v>
      </c>
      <c r="K57" s="37">
        <f t="shared" ref="K57:M57" si="106">K59+K67+K82</f>
        <v>60563.870027937315</v>
      </c>
      <c r="L57" s="37">
        <f t="shared" si="106"/>
        <v>73159.117633670001</v>
      </c>
      <c r="M57" s="37">
        <f t="shared" si="106"/>
        <v>59756.305239380003</v>
      </c>
      <c r="N57" s="37">
        <f t="shared" ref="N57:Q57" si="107">N59+N67+N82</f>
        <v>62377.608524650001</v>
      </c>
      <c r="O57" s="37">
        <f t="shared" si="107"/>
        <v>69539.005701892296</v>
      </c>
      <c r="P57" s="37">
        <f t="shared" si="107"/>
        <v>75584.443455981411</v>
      </c>
      <c r="Q57" s="37">
        <f t="shared" si="107"/>
        <v>62308.599309280005</v>
      </c>
      <c r="R57" s="37">
        <f t="shared" si="104"/>
        <v>719660.22522467107</v>
      </c>
      <c r="S57" s="26">
        <f t="shared" ref="S57:T57" si="108">S59+S67+S82</f>
        <v>716369.49935793178</v>
      </c>
      <c r="T57" s="37">
        <f t="shared" si="108"/>
        <v>3290.7258667392657</v>
      </c>
      <c r="U57" s="13">
        <f>T57/ABS(S57)</f>
        <v>4.5936152637551988E-3</v>
      </c>
      <c r="W57" s="37">
        <f t="shared" ref="W57:X57" si="109">W59+W67+W82</f>
        <v>642795.96353863203</v>
      </c>
      <c r="X57" s="37">
        <f t="shared" si="109"/>
        <v>76864.261686038997</v>
      </c>
      <c r="Y57" s="13">
        <f>X57/ABS(W57)</f>
        <v>0.1195780092689077</v>
      </c>
    </row>
    <row r="58" spans="2:25" x14ac:dyDescent="0.25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25"/>
      <c r="T58" s="39"/>
      <c r="U58" s="14"/>
      <c r="W58" s="39"/>
      <c r="X58" s="39"/>
      <c r="Y58" s="14"/>
    </row>
    <row r="59" spans="2:25" x14ac:dyDescent="0.25">
      <c r="B59" s="2"/>
      <c r="C59" s="2" t="s">
        <v>21</v>
      </c>
      <c r="D59" s="2"/>
      <c r="E59" s="2"/>
      <c r="F59" s="2"/>
      <c r="G59" s="24">
        <f t="shared" ref="G59" si="110">SUM(G60:G65)</f>
        <v>15713.096815999999</v>
      </c>
      <c r="H59" s="38">
        <f t="shared" ref="H59:I59" si="111">SUM(H60:H65)</f>
        <v>14755.767506</v>
      </c>
      <c r="I59" s="38">
        <f t="shared" si="111"/>
        <v>25975.938241999997</v>
      </c>
      <c r="J59" s="38">
        <f t="shared" ref="J59" si="112">SUM(J60:J65)</f>
        <v>19236.062488</v>
      </c>
      <c r="K59" s="38">
        <f t="shared" ref="K59:M59" si="113">SUM(K60:K65)</f>
        <v>13685.884989000002</v>
      </c>
      <c r="L59" s="38">
        <f t="shared" si="113"/>
        <v>27107.478163</v>
      </c>
      <c r="M59" s="38">
        <f t="shared" si="113"/>
        <v>13762.493433000001</v>
      </c>
      <c r="N59" s="38">
        <f t="shared" ref="N59:Q59" si="114">SUM(N60:N65)</f>
        <v>15830.916522000001</v>
      </c>
      <c r="O59" s="38">
        <f t="shared" si="114"/>
        <v>27702.251688999997</v>
      </c>
      <c r="P59" s="38">
        <f t="shared" si="114"/>
        <v>20434.384423</v>
      </c>
      <c r="Q59" s="38">
        <f t="shared" si="114"/>
        <v>16717.137569999999</v>
      </c>
      <c r="R59" s="38">
        <f t="shared" ref="R59" si="115">SUM(R60:R65)</f>
        <v>210921.41184099999</v>
      </c>
      <c r="S59" s="24">
        <f t="shared" ref="S59" si="116">SUM(S60:S65)</f>
        <v>207337.57043964646</v>
      </c>
      <c r="T59" s="38">
        <f t="shared" ref="T59" si="117">SUM(T60:T65)</f>
        <v>3583.8414013535175</v>
      </c>
      <c r="U59" s="14">
        <f t="shared" ref="U59:U88" si="118">T59/ABS(S59)</f>
        <v>1.7285055447279547E-2</v>
      </c>
      <c r="W59" s="38">
        <f t="shared" ref="W59:X59" si="119">SUM(W60:W65)</f>
        <v>164658.30585478002</v>
      </c>
      <c r="X59" s="38">
        <f t="shared" si="119"/>
        <v>46263.105986219984</v>
      </c>
      <c r="Y59" s="14">
        <f t="shared" ref="Y59:Y88" si="120">X59/ABS(W59)</f>
        <v>0.28096430208034334</v>
      </c>
    </row>
    <row r="60" spans="2:25" x14ac:dyDescent="0.25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f t="shared" ref="R60:R65" si="121">SUM(G60:Q60)</f>
        <v>0</v>
      </c>
      <c r="S60" s="24">
        <v>0</v>
      </c>
      <c r="T60" s="38">
        <f t="shared" ref="T60:T65" si="122">R60-S60</f>
        <v>0</v>
      </c>
      <c r="U60" s="14">
        <v>0</v>
      </c>
      <c r="W60" s="40">
        <v>0</v>
      </c>
      <c r="X60" s="38">
        <f t="shared" ref="X60:X65" si="123">R60-W60</f>
        <v>0</v>
      </c>
      <c r="Y60" s="14">
        <v>0</v>
      </c>
    </row>
    <row r="61" spans="2:25" x14ac:dyDescent="0.25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38">
        <v>1009.347528</v>
      </c>
      <c r="O61" s="38">
        <v>12071.530132</v>
      </c>
      <c r="P61" s="38">
        <v>1160.3089910000001</v>
      </c>
      <c r="Q61" s="38">
        <v>876.64394000000004</v>
      </c>
      <c r="R61" s="38">
        <f t="shared" si="121"/>
        <v>49283.077176999992</v>
      </c>
      <c r="S61" s="24">
        <v>49700.685649477156</v>
      </c>
      <c r="T61" s="38">
        <f t="shared" si="122"/>
        <v>-417.60847247716447</v>
      </c>
      <c r="U61" s="14">
        <f t="shared" si="118"/>
        <v>-8.4024690408181051E-3</v>
      </c>
      <c r="W61" s="40">
        <v>44577.231073169998</v>
      </c>
      <c r="X61" s="38">
        <f t="shared" si="123"/>
        <v>4705.8461038299938</v>
      </c>
      <c r="Y61" s="14">
        <f t="shared" si="120"/>
        <v>0.10556613747735295</v>
      </c>
    </row>
    <row r="62" spans="2:25" x14ac:dyDescent="0.25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38">
        <v>11078.022290000001</v>
      </c>
      <c r="O62" s="38">
        <v>11216.426708999999</v>
      </c>
      <c r="P62" s="38">
        <v>15060.988588</v>
      </c>
      <c r="Q62" s="38">
        <v>12024.510946</v>
      </c>
      <c r="R62" s="38">
        <f t="shared" si="121"/>
        <v>123018.894137</v>
      </c>
      <c r="S62" s="24">
        <v>118185.78593617353</v>
      </c>
      <c r="T62" s="38">
        <f t="shared" si="122"/>
        <v>4833.1082008264639</v>
      </c>
      <c r="U62" s="14">
        <f t="shared" si="118"/>
        <v>4.0894157977987247E-2</v>
      </c>
      <c r="W62" s="40">
        <v>88242.784434760004</v>
      </c>
      <c r="X62" s="38">
        <f t="shared" si="123"/>
        <v>34776.109702239992</v>
      </c>
      <c r="Y62" s="14">
        <f t="shared" si="120"/>
        <v>0.39409578839786952</v>
      </c>
    </row>
    <row r="63" spans="2:25" x14ac:dyDescent="0.25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38">
        <v>500.40452699999997</v>
      </c>
      <c r="O63" s="38">
        <v>214.204958</v>
      </c>
      <c r="P63" s="38">
        <v>398.75194900000002</v>
      </c>
      <c r="Q63" s="38">
        <v>80.062988000000004</v>
      </c>
      <c r="R63" s="38">
        <f t="shared" si="121"/>
        <v>2988.6310240000003</v>
      </c>
      <c r="S63" s="24">
        <v>3762.1648926588514</v>
      </c>
      <c r="T63" s="38">
        <f t="shared" si="122"/>
        <v>-773.53386865885113</v>
      </c>
      <c r="U63" s="14">
        <f t="shared" si="118"/>
        <v>-0.20560870954068367</v>
      </c>
      <c r="W63" s="40">
        <v>2929.5067309999999</v>
      </c>
      <c r="X63" s="38">
        <f t="shared" si="123"/>
        <v>59.124293000000307</v>
      </c>
      <c r="Y63" s="14">
        <f t="shared" si="120"/>
        <v>2.01823373110387E-2</v>
      </c>
    </row>
    <row r="64" spans="2:25" x14ac:dyDescent="0.25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38">
        <v>201.61476500000001</v>
      </c>
      <c r="O64" s="38">
        <v>417.28152999999998</v>
      </c>
      <c r="P64" s="38">
        <v>256.813692</v>
      </c>
      <c r="Q64" s="38">
        <v>520.846766</v>
      </c>
      <c r="R64" s="38">
        <f t="shared" si="121"/>
        <v>3916.6837850000002</v>
      </c>
      <c r="S64" s="24">
        <v>3998.8906134831304</v>
      </c>
      <c r="T64" s="38">
        <f t="shared" si="122"/>
        <v>-82.206828483130266</v>
      </c>
      <c r="U64" s="14">
        <f t="shared" si="118"/>
        <v>-2.055740864877675E-2</v>
      </c>
      <c r="W64" s="40">
        <v>3822.2366486599994</v>
      </c>
      <c r="X64" s="38">
        <f t="shared" si="123"/>
        <v>94.447136340000725</v>
      </c>
      <c r="Y64" s="14">
        <f t="shared" si="120"/>
        <v>2.4709913336504692E-2</v>
      </c>
    </row>
    <row r="65" spans="2:25" x14ac:dyDescent="0.25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38">
        <v>3041.5274119999999</v>
      </c>
      <c r="O65" s="38">
        <v>3782.80836</v>
      </c>
      <c r="P65" s="38">
        <v>3557.5212029999998</v>
      </c>
      <c r="Q65" s="38">
        <v>3215.0729299999998</v>
      </c>
      <c r="R65" s="38">
        <f t="shared" si="121"/>
        <v>31714.125717999996</v>
      </c>
      <c r="S65" s="24">
        <v>31690.043347853796</v>
      </c>
      <c r="T65" s="38">
        <f t="shared" si="122"/>
        <v>24.082370146199537</v>
      </c>
      <c r="U65" s="14">
        <f t="shared" si="118"/>
        <v>7.5993490705750363E-4</v>
      </c>
      <c r="W65" s="40">
        <v>25086.546967189999</v>
      </c>
      <c r="X65" s="38">
        <f t="shared" si="123"/>
        <v>6627.5787508099966</v>
      </c>
      <c r="Y65" s="14">
        <f t="shared" si="120"/>
        <v>0.264188561282588</v>
      </c>
    </row>
    <row r="66" spans="2:25" x14ac:dyDescent="0.25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24"/>
      <c r="T66" s="38"/>
      <c r="U66" s="14"/>
      <c r="W66" s="38"/>
      <c r="X66" s="38"/>
      <c r="Y66" s="14"/>
    </row>
    <row r="67" spans="2:25" x14ac:dyDescent="0.25">
      <c r="B67" s="2"/>
      <c r="C67" s="2" t="s">
        <v>23</v>
      </c>
      <c r="D67" s="2"/>
      <c r="E67" s="2"/>
      <c r="F67" s="2"/>
      <c r="G67" s="24">
        <f t="shared" ref="G67:S67" si="124">SUM(G68:G80)</f>
        <v>21312.800943690003</v>
      </c>
      <c r="H67" s="38">
        <f t="shared" ref="H67:R67" si="125">SUM(H68:H80)</f>
        <v>21004.287187250004</v>
      </c>
      <c r="I67" s="38">
        <f t="shared" ref="I67:J67" si="126">SUM(I68:I80)</f>
        <v>19427.846938730003</v>
      </c>
      <c r="J67" s="38">
        <f t="shared" si="126"/>
        <v>20951.339506869997</v>
      </c>
      <c r="K67" s="38">
        <f t="shared" ref="K67:M67" si="127">SUM(K68:K80)</f>
        <v>21335.787957987308</v>
      </c>
      <c r="L67" s="38">
        <f t="shared" si="127"/>
        <v>21323.933880279998</v>
      </c>
      <c r="M67" s="38">
        <f t="shared" si="127"/>
        <v>20614.21515435</v>
      </c>
      <c r="N67" s="38">
        <f t="shared" ref="N67:Q67" si="128">SUM(N68:N80)</f>
        <v>21165.115838500002</v>
      </c>
      <c r="O67" s="38">
        <f t="shared" si="128"/>
        <v>20542.098969262297</v>
      </c>
      <c r="P67" s="38">
        <f t="shared" si="128"/>
        <v>29183.668336611416</v>
      </c>
      <c r="Q67" s="38">
        <f t="shared" si="128"/>
        <v>21968.34001064</v>
      </c>
      <c r="R67" s="38">
        <f t="shared" si="125"/>
        <v>238829.43472417101</v>
      </c>
      <c r="S67" s="24">
        <f t="shared" si="124"/>
        <v>237090.49694959284</v>
      </c>
      <c r="T67" s="38">
        <f t="shared" ref="T67" si="129">SUM(T68:T80)</f>
        <v>1738.9377745781953</v>
      </c>
      <c r="U67" s="14">
        <f t="shared" si="118"/>
        <v>7.3344895596887047E-3</v>
      </c>
      <c r="W67" s="38">
        <f t="shared" ref="W67:X67" si="130">SUM(W68:W80)</f>
        <v>218806.91816459002</v>
      </c>
      <c r="X67" s="38">
        <f t="shared" si="130"/>
        <v>20022.51655958101</v>
      </c>
      <c r="Y67" s="14">
        <f t="shared" si="120"/>
        <v>9.1507694215224755E-2</v>
      </c>
    </row>
    <row r="68" spans="2:25" x14ac:dyDescent="0.25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v>7.9150780000000003</v>
      </c>
      <c r="O68" s="40">
        <v>6.5036180000000003</v>
      </c>
      <c r="P68" s="40">
        <v>14.927268</v>
      </c>
      <c r="Q68" s="40">
        <v>9.9923149999999996</v>
      </c>
      <c r="R68" s="38">
        <f t="shared" ref="R68:R80" si="131">SUM(G68:Q68)</f>
        <v>97.702854000000002</v>
      </c>
      <c r="S68" s="32">
        <v>72.783270999999999</v>
      </c>
      <c r="T68" s="38">
        <f t="shared" ref="T68:T80" si="132">R68-S68</f>
        <v>24.919583000000003</v>
      </c>
      <c r="U68" s="14">
        <f t="shared" si="118"/>
        <v>0.3423806412877487</v>
      </c>
      <c r="W68" s="40">
        <v>107.90136799999999</v>
      </c>
      <c r="X68" s="38">
        <f t="shared" ref="X68:X80" si="133">R68-W68</f>
        <v>-10.198513999999989</v>
      </c>
      <c r="Y68" s="14">
        <f t="shared" si="120"/>
        <v>-9.4517003713984332E-2</v>
      </c>
    </row>
    <row r="69" spans="2:25" x14ac:dyDescent="0.25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v>2474.323206</v>
      </c>
      <c r="O69" s="40">
        <v>1081.928032</v>
      </c>
      <c r="P69" s="40">
        <v>4347.9230710000002</v>
      </c>
      <c r="Q69" s="40">
        <v>1631.368798</v>
      </c>
      <c r="R69" s="38">
        <f t="shared" si="131"/>
        <v>22519.415970999999</v>
      </c>
      <c r="S69" s="32">
        <v>21810.784233472648</v>
      </c>
      <c r="T69" s="38">
        <f t="shared" si="132"/>
        <v>708.6317375273502</v>
      </c>
      <c r="U69" s="14">
        <f t="shared" si="118"/>
        <v>3.2489970555016762E-2</v>
      </c>
      <c r="W69" s="40">
        <v>23927.6220527</v>
      </c>
      <c r="X69" s="38">
        <f t="shared" si="133"/>
        <v>-1408.206081700002</v>
      </c>
      <c r="Y69" s="14">
        <f t="shared" si="120"/>
        <v>-5.8852738420828554E-2</v>
      </c>
    </row>
    <row r="70" spans="2:25" x14ac:dyDescent="0.25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v>8.6909189999999992</v>
      </c>
      <c r="O70" s="40">
        <v>5.3767579999999997</v>
      </c>
      <c r="P70" s="40">
        <v>215.59296499999999</v>
      </c>
      <c r="Q70" s="40">
        <v>7.4997150000000001</v>
      </c>
      <c r="R70" s="38">
        <f t="shared" si="131"/>
        <v>827.70547900000008</v>
      </c>
      <c r="S70" s="32">
        <v>767.17455201990344</v>
      </c>
      <c r="T70" s="38">
        <f t="shared" si="132"/>
        <v>60.530926980096638</v>
      </c>
      <c r="U70" s="14">
        <f t="shared" si="118"/>
        <v>7.8901114251931331E-2</v>
      </c>
      <c r="W70" s="40">
        <v>695.42940699999997</v>
      </c>
      <c r="X70" s="38">
        <f t="shared" si="133"/>
        <v>132.27607200000011</v>
      </c>
      <c r="Y70" s="14">
        <f t="shared" si="120"/>
        <v>0.19020776324461661</v>
      </c>
    </row>
    <row r="71" spans="2:25" x14ac:dyDescent="0.25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v>459.63003500000002</v>
      </c>
      <c r="O71" s="40">
        <v>444.717038</v>
      </c>
      <c r="P71" s="40">
        <v>518.53352500000005</v>
      </c>
      <c r="Q71" s="40">
        <v>443.07085999999998</v>
      </c>
      <c r="R71" s="38">
        <f t="shared" si="131"/>
        <v>4754.5274249999993</v>
      </c>
      <c r="S71" s="32">
        <v>4784.9229844071442</v>
      </c>
      <c r="T71" s="38">
        <f t="shared" si="132"/>
        <v>-30.395559407144901</v>
      </c>
      <c r="U71" s="14">
        <f t="shared" si="118"/>
        <v>-6.352361261862804E-3</v>
      </c>
      <c r="W71" s="40">
        <v>5273.6173390000004</v>
      </c>
      <c r="X71" s="38">
        <f t="shared" si="133"/>
        <v>-519.08991400000104</v>
      </c>
      <c r="Y71" s="14">
        <f t="shared" si="120"/>
        <v>-9.8431471347223784E-2</v>
      </c>
    </row>
    <row r="72" spans="2:25" x14ac:dyDescent="0.25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v>78.354192499999996</v>
      </c>
      <c r="O72" s="40">
        <v>69.142038080000006</v>
      </c>
      <c r="P72" s="40">
        <v>57.671364439999998</v>
      </c>
      <c r="Q72" s="40">
        <v>73.004262639999993</v>
      </c>
      <c r="R72" s="38">
        <f t="shared" si="131"/>
        <v>926.25808981730927</v>
      </c>
      <c r="S72" s="32">
        <v>1045.8387461987174</v>
      </c>
      <c r="T72" s="38">
        <f t="shared" si="132"/>
        <v>-119.58065638140818</v>
      </c>
      <c r="U72" s="14">
        <f t="shared" si="118"/>
        <v>-0.11433947806585369</v>
      </c>
      <c r="W72" s="40">
        <v>1915.8129535799999</v>
      </c>
      <c r="X72" s="38">
        <f t="shared" si="133"/>
        <v>-989.55486376269062</v>
      </c>
      <c r="Y72" s="14">
        <f t="shared" si="120"/>
        <v>-0.51651955996724552</v>
      </c>
    </row>
    <row r="73" spans="2:25" x14ac:dyDescent="0.25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v>10.13852</v>
      </c>
      <c r="O73" s="40">
        <v>0.328270182299848</v>
      </c>
      <c r="P73" s="40">
        <v>5.3766641714165297</v>
      </c>
      <c r="Q73" s="40">
        <v>10.893774000000001</v>
      </c>
      <c r="R73" s="38">
        <f t="shared" si="131"/>
        <v>40.439246353716378</v>
      </c>
      <c r="S73" s="32">
        <v>68.588477022282575</v>
      </c>
      <c r="T73" s="38">
        <f t="shared" si="132"/>
        <v>-28.149230668566197</v>
      </c>
      <c r="U73" s="14">
        <f t="shared" si="118"/>
        <v>-0.41040757705439734</v>
      </c>
      <c r="W73" s="40">
        <v>94.599037999999993</v>
      </c>
      <c r="X73" s="38">
        <f t="shared" si="133"/>
        <v>-54.159791646283615</v>
      </c>
      <c r="Y73" s="14">
        <f t="shared" si="120"/>
        <v>-0.57251947579301621</v>
      </c>
    </row>
    <row r="74" spans="2:25" x14ac:dyDescent="0.25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v>577.56369600000005</v>
      </c>
      <c r="O74" s="40">
        <v>610.60598200000004</v>
      </c>
      <c r="P74" s="40">
        <v>819.997162</v>
      </c>
      <c r="Q74" s="40">
        <v>704.45447999999999</v>
      </c>
      <c r="R74" s="38">
        <f t="shared" si="131"/>
        <v>7347.7695780000004</v>
      </c>
      <c r="S74" s="32">
        <v>7301.595182979775</v>
      </c>
      <c r="T74" s="38">
        <f t="shared" si="132"/>
        <v>46.174395020225347</v>
      </c>
      <c r="U74" s="14">
        <f t="shared" si="118"/>
        <v>6.323877709333868E-3</v>
      </c>
      <c r="W74" s="40">
        <v>7764.844118</v>
      </c>
      <c r="X74" s="38">
        <f t="shared" si="133"/>
        <v>-417.07453999999962</v>
      </c>
      <c r="Y74" s="14">
        <f t="shared" si="120"/>
        <v>-5.3713189043056539E-2</v>
      </c>
    </row>
    <row r="75" spans="2:25" x14ac:dyDescent="0.25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v>265.47626600000001</v>
      </c>
      <c r="O75" s="40">
        <v>273.70879200000002</v>
      </c>
      <c r="P75" s="40">
        <v>317.40879699999999</v>
      </c>
      <c r="Q75" s="40">
        <v>303.964181</v>
      </c>
      <c r="R75" s="38">
        <f t="shared" si="131"/>
        <v>3145.8921799999998</v>
      </c>
      <c r="S75" s="32">
        <v>3235.8033328254246</v>
      </c>
      <c r="T75" s="38">
        <f t="shared" si="132"/>
        <v>-89.911152825424779</v>
      </c>
      <c r="U75" s="14">
        <f t="shared" si="118"/>
        <v>-2.7786346566036988E-2</v>
      </c>
      <c r="W75" s="40">
        <v>3032.2367049999993</v>
      </c>
      <c r="X75" s="38">
        <f t="shared" si="133"/>
        <v>113.65547500000048</v>
      </c>
      <c r="Y75" s="14">
        <f t="shared" si="120"/>
        <v>3.7482388763577908E-2</v>
      </c>
    </row>
    <row r="76" spans="2:25" x14ac:dyDescent="0.25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v>3909.9809570000002</v>
      </c>
      <c r="O76" s="40">
        <v>4325.5850849999997</v>
      </c>
      <c r="P76" s="40">
        <v>4968.5940099999998</v>
      </c>
      <c r="Q76" s="40">
        <v>4111.6124229999996</v>
      </c>
      <c r="R76" s="38">
        <f t="shared" si="131"/>
        <v>43204.682519999995</v>
      </c>
      <c r="S76" s="32">
        <v>42989.258629734322</v>
      </c>
      <c r="T76" s="38">
        <f t="shared" si="132"/>
        <v>215.42389026567253</v>
      </c>
      <c r="U76" s="14">
        <f t="shared" si="118"/>
        <v>5.0111096848892986E-3</v>
      </c>
      <c r="V76" s="2"/>
      <c r="W76" s="40">
        <v>36242.92934196</v>
      </c>
      <c r="X76" s="38">
        <f t="shared" si="133"/>
        <v>6961.753178039995</v>
      </c>
      <c r="Y76" s="14">
        <f t="shared" si="120"/>
        <v>0.1920858303796121</v>
      </c>
    </row>
    <row r="77" spans="2:25" x14ac:dyDescent="0.25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v>239.125666</v>
      </c>
      <c r="O77" s="40">
        <v>234.370723</v>
      </c>
      <c r="P77" s="40">
        <v>249.430984</v>
      </c>
      <c r="Q77" s="40">
        <v>242.56332900000001</v>
      </c>
      <c r="R77" s="38">
        <f t="shared" si="131"/>
        <v>2665.7050050000003</v>
      </c>
      <c r="S77" s="32">
        <v>2738.1261061560799</v>
      </c>
      <c r="T77" s="38">
        <f t="shared" si="132"/>
        <v>-72.421101156079658</v>
      </c>
      <c r="U77" s="14">
        <f t="shared" si="118"/>
        <v>-2.6449147463755082E-2</v>
      </c>
      <c r="W77" s="40">
        <v>2931.2582769999995</v>
      </c>
      <c r="X77" s="38">
        <f t="shared" si="133"/>
        <v>-265.5532719999992</v>
      </c>
      <c r="Y77" s="14">
        <f t="shared" si="120"/>
        <v>-9.0593610970296376E-2</v>
      </c>
    </row>
    <row r="78" spans="2:25" x14ac:dyDescent="0.25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v>195.05741800000001</v>
      </c>
      <c r="O78" s="40">
        <v>236.50865099999999</v>
      </c>
      <c r="P78" s="40">
        <v>366.52745900000002</v>
      </c>
      <c r="Q78" s="40">
        <v>175.79571300000001</v>
      </c>
      <c r="R78" s="38">
        <f t="shared" si="131"/>
        <v>2593.955766</v>
      </c>
      <c r="S78" s="32">
        <v>2552.5600895569114</v>
      </c>
      <c r="T78" s="38">
        <f t="shared" si="132"/>
        <v>41.395676443088632</v>
      </c>
      <c r="U78" s="14">
        <f t="shared" si="118"/>
        <v>1.6217317121131648E-2</v>
      </c>
      <c r="W78" s="40">
        <v>2501.9870739999997</v>
      </c>
      <c r="X78" s="38">
        <f t="shared" si="133"/>
        <v>91.968692000000374</v>
      </c>
      <c r="Y78" s="14">
        <f t="shared" si="120"/>
        <v>3.6758260246711562E-2</v>
      </c>
    </row>
    <row r="79" spans="2:25" x14ac:dyDescent="0.25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v>12308.031333000001</v>
      </c>
      <c r="O79" s="40">
        <v>12745.823982</v>
      </c>
      <c r="P79" s="40">
        <v>16771.926751999999</v>
      </c>
      <c r="Q79" s="40">
        <v>13742.472623</v>
      </c>
      <c r="R79" s="38">
        <f t="shared" si="131"/>
        <v>144545.034292</v>
      </c>
      <c r="S79" s="32">
        <v>143122.37947239151</v>
      </c>
      <c r="T79" s="38">
        <f t="shared" si="132"/>
        <v>1422.6548196084914</v>
      </c>
      <c r="U79" s="14">
        <f t="shared" si="118"/>
        <v>9.9401283352959016E-3</v>
      </c>
      <c r="W79" s="40">
        <v>127619.8542249</v>
      </c>
      <c r="X79" s="38">
        <f t="shared" si="133"/>
        <v>16925.180067099995</v>
      </c>
      <c r="Y79" s="14">
        <f t="shared" si="120"/>
        <v>0.13262184140465591</v>
      </c>
    </row>
    <row r="80" spans="2:25" x14ac:dyDescent="0.25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v>630.82855199999995</v>
      </c>
      <c r="O80" s="40">
        <v>507.5</v>
      </c>
      <c r="P80" s="40">
        <v>529.75831500000004</v>
      </c>
      <c r="Q80" s="40">
        <v>511.647537</v>
      </c>
      <c r="R80" s="38">
        <f t="shared" si="131"/>
        <v>6160.3463179999999</v>
      </c>
      <c r="S80" s="32">
        <v>6600.6818718281056</v>
      </c>
      <c r="T80" s="38">
        <f t="shared" si="132"/>
        <v>-440.33555382810573</v>
      </c>
      <c r="U80" s="14">
        <f t="shared" si="118"/>
        <v>-6.6710616020970517E-2</v>
      </c>
      <c r="W80" s="40">
        <v>6698.8262654500013</v>
      </c>
      <c r="X80" s="38">
        <f t="shared" si="133"/>
        <v>-538.47994745000142</v>
      </c>
      <c r="Y80" s="14">
        <f t="shared" si="120"/>
        <v>-8.0384223461246671E-2</v>
      </c>
    </row>
    <row r="81" spans="2:25" x14ac:dyDescent="0.25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28"/>
      <c r="T81" s="44"/>
      <c r="U81" s="14"/>
      <c r="W81" s="44"/>
      <c r="X81" s="44"/>
      <c r="Y81" s="14"/>
    </row>
    <row r="82" spans="2:25" x14ac:dyDescent="0.25">
      <c r="B82" s="2"/>
      <c r="C82" s="2" t="s">
        <v>24</v>
      </c>
      <c r="D82" s="2"/>
      <c r="E82" s="2"/>
      <c r="F82" s="2"/>
      <c r="G82" s="24">
        <f t="shared" ref="G82:T82" si="134">SUM(G83:G88)</f>
        <v>20677.120100119999</v>
      </c>
      <c r="H82" s="38">
        <f t="shared" si="134"/>
        <v>27099.078228949998</v>
      </c>
      <c r="I82" s="38">
        <f t="shared" si="134"/>
        <v>23006.186241760002</v>
      </c>
      <c r="J82" s="38">
        <f t="shared" ref="J82" si="135">SUM(J83:J88)</f>
        <v>27211.751132509999</v>
      </c>
      <c r="K82" s="38">
        <f t="shared" ref="K82:M82" si="136">SUM(K83:K88)</f>
        <v>25542.197080950002</v>
      </c>
      <c r="L82" s="38">
        <f t="shared" si="136"/>
        <v>24727.70559039</v>
      </c>
      <c r="M82" s="38">
        <f t="shared" si="136"/>
        <v>25379.596652030003</v>
      </c>
      <c r="N82" s="38">
        <f t="shared" ref="N82:Q82" si="137">SUM(N83:N88)</f>
        <v>25381.576164149999</v>
      </c>
      <c r="O82" s="38">
        <f t="shared" si="137"/>
        <v>21294.655043630002</v>
      </c>
      <c r="P82" s="38">
        <f t="shared" si="137"/>
        <v>25966.390696369999</v>
      </c>
      <c r="Q82" s="38">
        <f t="shared" si="137"/>
        <v>23623.121728640002</v>
      </c>
      <c r="R82" s="38">
        <f t="shared" si="134"/>
        <v>269909.37865950004</v>
      </c>
      <c r="S82" s="38">
        <f t="shared" si="134"/>
        <v>271941.43196869246</v>
      </c>
      <c r="T82" s="38">
        <f t="shared" si="134"/>
        <v>-2032.0533091924476</v>
      </c>
      <c r="U82" s="14">
        <f t="shared" si="118"/>
        <v>-7.4723932079109956E-3</v>
      </c>
      <c r="W82" s="38">
        <f>SUM(W83:W88)</f>
        <v>259330.73951926199</v>
      </c>
      <c r="X82" s="38">
        <f>SUM(X83:X88)</f>
        <v>10578.639140238007</v>
      </c>
      <c r="Y82" s="14">
        <f t="shared" si="120"/>
        <v>4.0792075632253656E-2</v>
      </c>
    </row>
    <row r="83" spans="2:25" x14ac:dyDescent="0.25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v>5733.2331069600004</v>
      </c>
      <c r="O83" s="40">
        <v>5128.5265942699998</v>
      </c>
      <c r="P83" s="40">
        <v>5604.0788126300004</v>
      </c>
      <c r="Q83" s="40">
        <v>4806.4963095100002</v>
      </c>
      <c r="R83" s="38">
        <f t="shared" ref="R83:R88" si="138">SUM(G83:Q83)</f>
        <v>57499.391856850008</v>
      </c>
      <c r="S83" s="32">
        <v>57636.442058222732</v>
      </c>
      <c r="T83" s="38">
        <f t="shared" ref="T83:T88" si="139">R83-S83</f>
        <v>-137.05020137272368</v>
      </c>
      <c r="U83" s="14">
        <f t="shared" si="118"/>
        <v>-2.3778393752043087E-3</v>
      </c>
      <c r="W83" s="40">
        <v>55685.585429819999</v>
      </c>
      <c r="X83" s="38">
        <f t="shared" ref="X83:X88" si="140">R83-W83</f>
        <v>1813.8064270300092</v>
      </c>
      <c r="Y83" s="14">
        <f t="shared" si="120"/>
        <v>3.2572279038278799E-2</v>
      </c>
    </row>
    <row r="84" spans="2:25" x14ac:dyDescent="0.25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v>368.44164768000002</v>
      </c>
      <c r="O84" s="40">
        <v>343.71850990000002</v>
      </c>
      <c r="P84" s="40">
        <v>384.62624645</v>
      </c>
      <c r="Q84" s="40">
        <v>329.71848573</v>
      </c>
      <c r="R84" s="38">
        <f t="shared" si="138"/>
        <v>3732.2655181999999</v>
      </c>
      <c r="S84" s="32">
        <v>3812.7626507224309</v>
      </c>
      <c r="T84" s="38">
        <f t="shared" si="139"/>
        <v>-80.497132522431002</v>
      </c>
      <c r="U84" s="14">
        <f t="shared" si="118"/>
        <v>-2.1112547487627809E-2</v>
      </c>
      <c r="W84" s="40">
        <v>3972.6178747299996</v>
      </c>
      <c r="X84" s="38">
        <f t="shared" si="140"/>
        <v>-240.35235652999972</v>
      </c>
      <c r="Y84" s="14">
        <f t="shared" si="120"/>
        <v>-6.0502259242926897E-2</v>
      </c>
    </row>
    <row r="85" spans="2:25" x14ac:dyDescent="0.25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v>1719.0460648200001</v>
      </c>
      <c r="O85" s="40">
        <v>1951.4746718700001</v>
      </c>
      <c r="P85" s="40">
        <v>2415.2464060399998</v>
      </c>
      <c r="Q85" s="40">
        <v>2526.3526920900003</v>
      </c>
      <c r="R85" s="38">
        <f t="shared" si="138"/>
        <v>26650.283966729996</v>
      </c>
      <c r="S85" s="32">
        <v>27443.643386185176</v>
      </c>
      <c r="T85" s="38">
        <f t="shared" si="139"/>
        <v>-793.35941945518061</v>
      </c>
      <c r="U85" s="14">
        <f t="shared" si="118"/>
        <v>-2.890867689435685E-2</v>
      </c>
      <c r="W85" s="40">
        <v>22872.217419050001</v>
      </c>
      <c r="X85" s="38">
        <f t="shared" si="140"/>
        <v>3778.066547679995</v>
      </c>
      <c r="Y85" s="14">
        <f t="shared" si="120"/>
        <v>0.16518147228406843</v>
      </c>
    </row>
    <row r="86" spans="2:25" x14ac:dyDescent="0.25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v>11092.124751609999</v>
      </c>
      <c r="O86" s="40">
        <v>9564.6560465000002</v>
      </c>
      <c r="P86" s="40">
        <v>10710.869337640001</v>
      </c>
      <c r="Q86" s="40">
        <v>9559.2487893100006</v>
      </c>
      <c r="R86" s="38">
        <f t="shared" si="138"/>
        <v>112308.17652551002</v>
      </c>
      <c r="S86" s="32">
        <v>112597.74580316131</v>
      </c>
      <c r="T86" s="38">
        <f t="shared" si="139"/>
        <v>-289.56927765128785</v>
      </c>
      <c r="U86" s="14">
        <f t="shared" si="118"/>
        <v>-2.5717146962915298E-3</v>
      </c>
      <c r="W86" s="40">
        <v>107740.81473778001</v>
      </c>
      <c r="X86" s="38">
        <f t="shared" si="140"/>
        <v>4567.361787730013</v>
      </c>
      <c r="Y86" s="14">
        <f t="shared" si="120"/>
        <v>4.2392122231914388E-2</v>
      </c>
    </row>
    <row r="87" spans="2:25" x14ac:dyDescent="0.25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v>5981.3024246599998</v>
      </c>
      <c r="O87" s="40">
        <v>3943.6434158799998</v>
      </c>
      <c r="P87" s="40">
        <v>6374.9172299399997</v>
      </c>
      <c r="Q87" s="40">
        <v>5919.4045205100001</v>
      </c>
      <c r="R87" s="38">
        <f t="shared" si="138"/>
        <v>64681.71595025999</v>
      </c>
      <c r="S87" s="32">
        <v>65371.371470647617</v>
      </c>
      <c r="T87" s="38">
        <f t="shared" si="139"/>
        <v>-689.65552038762689</v>
      </c>
      <c r="U87" s="14">
        <f t="shared" si="118"/>
        <v>-1.0549809570651106E-2</v>
      </c>
      <c r="W87" s="40">
        <v>63770.661389330002</v>
      </c>
      <c r="X87" s="38">
        <f t="shared" si="140"/>
        <v>911.05456092998793</v>
      </c>
      <c r="Y87" s="14">
        <f t="shared" si="120"/>
        <v>1.428642170367115E-2</v>
      </c>
    </row>
    <row r="88" spans="2:25" x14ac:dyDescent="0.25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v>487.42816842000002</v>
      </c>
      <c r="O88" s="40">
        <v>362.63580521</v>
      </c>
      <c r="P88" s="40">
        <v>476.652663670001</v>
      </c>
      <c r="Q88" s="40">
        <v>481.90093149</v>
      </c>
      <c r="R88" s="38">
        <f t="shared" si="138"/>
        <v>5037.5448419500017</v>
      </c>
      <c r="S88" s="32">
        <v>5079.4665997531993</v>
      </c>
      <c r="T88" s="38">
        <f t="shared" si="139"/>
        <v>-41.921757803197579</v>
      </c>
      <c r="U88" s="14">
        <f t="shared" si="118"/>
        <v>-8.2531811126062855E-3</v>
      </c>
      <c r="W88" s="40">
        <v>5288.8426685519999</v>
      </c>
      <c r="X88" s="38">
        <f t="shared" si="140"/>
        <v>-251.29782660199817</v>
      </c>
      <c r="Y88" s="14">
        <f t="shared" si="120"/>
        <v>-4.7514710183428364E-2</v>
      </c>
    </row>
    <row r="89" spans="2:25" x14ac:dyDescent="0.25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0"/>
      <c r="S89" s="25"/>
      <c r="T89" s="39"/>
      <c r="U89" s="14"/>
      <c r="W89" s="40"/>
      <c r="X89" s="39"/>
      <c r="Y89" s="14"/>
    </row>
    <row r="90" spans="2:25" s="5" customFormat="1" x14ac:dyDescent="0.25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v>5010.2063831102796</v>
      </c>
      <c r="O90" s="37">
        <v>7152.2575115044638</v>
      </c>
      <c r="P90" s="37">
        <v>5982.3896126397904</v>
      </c>
      <c r="Q90" s="37">
        <v>7801.0939731899998</v>
      </c>
      <c r="R90" s="37">
        <f>SUM(G90:Q90)</f>
        <v>65420.146504129923</v>
      </c>
      <c r="S90" s="26">
        <v>62368.973891123853</v>
      </c>
      <c r="T90" s="37">
        <f t="shared" ref="T90:T92" si="141">R90-S90</f>
        <v>3051.1726130060706</v>
      </c>
      <c r="U90" s="13">
        <f>T90/ABS(S90)</f>
        <v>4.8921321334104928E-2</v>
      </c>
      <c r="W90" s="41">
        <v>50366.137046309697</v>
      </c>
      <c r="X90" s="37">
        <f>R90-W90</f>
        <v>15054.009457820226</v>
      </c>
      <c r="Y90" s="13">
        <f>X90/ABS(W90)</f>
        <v>0.29889148425218021</v>
      </c>
    </row>
    <row r="91" spans="2:25" s="5" customFormat="1" x14ac:dyDescent="0.25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26"/>
      <c r="T91" s="37"/>
      <c r="U91" s="13"/>
      <c r="W91" s="41"/>
      <c r="X91" s="37"/>
      <c r="Y91" s="13"/>
    </row>
    <row r="92" spans="2:25" s="5" customFormat="1" x14ac:dyDescent="0.25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41">
        <v>102.67890221</v>
      </c>
      <c r="O92" s="41">
        <v>102.50278892</v>
      </c>
      <c r="P92" s="41">
        <v>102.47206920000001</v>
      </c>
      <c r="Q92" s="41">
        <v>752.81322560000001</v>
      </c>
      <c r="R92" s="37">
        <f>SUM(G92:Q92)</f>
        <v>1795.4742370200001</v>
      </c>
      <c r="S92" s="29">
        <v>1173.3509822103426</v>
      </c>
      <c r="T92" s="37">
        <f t="shared" si="141"/>
        <v>622.12325480965751</v>
      </c>
      <c r="U92" s="13">
        <f>T92/ABS(S92)</f>
        <v>0.53021070782905055</v>
      </c>
      <c r="W92" s="41">
        <v>1146.4782913000001</v>
      </c>
      <c r="X92" s="37">
        <f>R92-W92</f>
        <v>648.99594572000001</v>
      </c>
      <c r="Y92" s="13">
        <f>X92/ABS(W92)</f>
        <v>0.56607783212719953</v>
      </c>
    </row>
    <row r="93" spans="2:25" s="5" customFormat="1" x14ac:dyDescent="0.25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26"/>
      <c r="T93" s="37"/>
      <c r="U93" s="13"/>
      <c r="W93" s="41"/>
      <c r="X93" s="37"/>
      <c r="Y93" s="13"/>
    </row>
    <row r="94" spans="2:25" s="5" customFormat="1" x14ac:dyDescent="0.25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f>SUM(G94:Q94)</f>
        <v>0</v>
      </c>
      <c r="S94" s="26">
        <v>0</v>
      </c>
      <c r="T94" s="37">
        <f t="shared" ref="T94" si="142">R94-S94</f>
        <v>0</v>
      </c>
      <c r="U94" s="13">
        <v>0</v>
      </c>
      <c r="W94" s="41">
        <v>0</v>
      </c>
      <c r="X94" s="37">
        <f>R94-W94</f>
        <v>0</v>
      </c>
      <c r="Y94" s="13">
        <v>0</v>
      </c>
    </row>
    <row r="95" spans="2:25" s="5" customFormat="1" x14ac:dyDescent="0.25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26"/>
      <c r="T95" s="37"/>
      <c r="U95" s="13"/>
      <c r="W95" s="41"/>
      <c r="X95" s="37"/>
      <c r="Y95" s="13"/>
    </row>
    <row r="96" spans="2:25" s="5" customFormat="1" ht="16.5" thickBot="1" x14ac:dyDescent="0.3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v>301.81632301039997</v>
      </c>
      <c r="O96" s="56">
        <v>1297.7232455476001</v>
      </c>
      <c r="P96" s="56">
        <v>888.40935260239996</v>
      </c>
      <c r="Q96" s="56">
        <v>309.09441754720001</v>
      </c>
      <c r="R96" s="56">
        <f>SUM(G96:Q96)</f>
        <v>7208.1542672821997</v>
      </c>
      <c r="S96" s="55">
        <v>7241.5653163006191</v>
      </c>
      <c r="T96" s="56">
        <f t="shared" ref="T96" si="143">R96-S96</f>
        <v>-33.411049018419362</v>
      </c>
      <c r="U96" s="58">
        <f>T96/ABS(S96)</f>
        <v>-4.613788256968664E-3</v>
      </c>
      <c r="V96" s="53"/>
      <c r="W96" s="57">
        <v>5221.8198411030007</v>
      </c>
      <c r="X96" s="56">
        <f>R96-W96</f>
        <v>1986.334426179199</v>
      </c>
      <c r="Y96" s="58">
        <f>X96/ABS(W96)</f>
        <v>0.38039122118767454</v>
      </c>
    </row>
    <row r="97" spans="2:25" s="5" customFormat="1" x14ac:dyDescent="0.25">
      <c r="G97" s="30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34"/>
      <c r="S97" s="30"/>
      <c r="T97" s="45"/>
      <c r="U97" s="15"/>
      <c r="W97" s="45"/>
      <c r="X97" s="45"/>
      <c r="Y97" s="15"/>
    </row>
    <row r="98" spans="2:25" s="5" customFormat="1" x14ac:dyDescent="0.25">
      <c r="B98" s="5" t="s">
        <v>55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4"/>
      <c r="S98" s="45"/>
      <c r="T98" s="30"/>
      <c r="U98" s="45"/>
      <c r="V98" s="16"/>
      <c r="W98" s="45"/>
      <c r="X98" s="30"/>
      <c r="Y98" s="45"/>
    </row>
    <row r="99" spans="2:25" x14ac:dyDescent="0.25">
      <c r="B99" s="9" t="s">
        <v>79</v>
      </c>
      <c r="G99" s="4"/>
      <c r="H99" s="21"/>
      <c r="I99" s="21"/>
      <c r="J99" s="21"/>
      <c r="K99" s="21"/>
      <c r="L99" s="21"/>
      <c r="M99" s="21"/>
      <c r="N99" s="21"/>
      <c r="O99" s="21"/>
      <c r="P99" s="21"/>
      <c r="Q99" s="21"/>
      <c r="S99" s="34"/>
      <c r="T99" s="21"/>
      <c r="U99" s="34"/>
      <c r="V99" s="17"/>
      <c r="X99" s="21"/>
      <c r="Y99" s="34"/>
    </row>
  </sheetData>
  <phoneticPr fontId="8" type="noConversion"/>
  <pageMargins left="0.7" right="0.7" top="0.75" bottom="0.75" header="0.3" footer="0.3"/>
  <pageSetup scale="33" orientation="landscape" r:id="rId1"/>
  <rowBreaks count="1" manualBreakCount="1">
    <brk id="46" max="16383" man="1"/>
  </rowBreaks>
  <ignoredErrors>
    <ignoredError sqref="S59 S67 T23 T20 S10 X20:X23 R20 R23" formula="1"/>
    <ignoredError sqref="R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(2)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2024-01-04T20:25:45Z</cp:lastPrinted>
  <dcterms:created xsi:type="dcterms:W3CDTF">2012-05-30T22:15:58Z</dcterms:created>
  <dcterms:modified xsi:type="dcterms:W3CDTF">2024-06-05T19:13:52Z</dcterms:modified>
</cp:coreProperties>
</file>