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450" tabRatio="685" firstSheet="1" activeTab="1"/>
  </bookViews>
  <sheets>
    <sheet name="A (3)" sheetId="4" state="hidden" r:id="rId1"/>
    <sheet name="A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3" l="1"/>
  <c r="N94" i="4" l="1"/>
  <c r="T94" i="4" s="1"/>
  <c r="T92" i="4"/>
  <c r="P92" i="4"/>
  <c r="N92" i="4"/>
  <c r="P90" i="4"/>
  <c r="P12" i="4" s="1"/>
  <c r="Q12" i="4" s="1"/>
  <c r="N90" i="4"/>
  <c r="T90" i="4" s="1"/>
  <c r="N88" i="4"/>
  <c r="T88" i="4" s="1"/>
  <c r="N86" i="4"/>
  <c r="P86" i="4" s="1"/>
  <c r="Q86" i="4" s="1"/>
  <c r="N85" i="4"/>
  <c r="T85" i="4" s="1"/>
  <c r="U85" i="4" s="1"/>
  <c r="N84" i="4"/>
  <c r="T84" i="4" s="1"/>
  <c r="U84" i="4" s="1"/>
  <c r="T83" i="4"/>
  <c r="U83" i="4" s="1"/>
  <c r="N83" i="4"/>
  <c r="P83" i="4" s="1"/>
  <c r="Q83" i="4" s="1"/>
  <c r="P82" i="4"/>
  <c r="Q82" i="4" s="1"/>
  <c r="N82" i="4"/>
  <c r="T82" i="4" s="1"/>
  <c r="U82" i="4" s="1"/>
  <c r="N81" i="4"/>
  <c r="P81" i="4" s="1"/>
  <c r="S80" i="4"/>
  <c r="O80" i="4"/>
  <c r="M80" i="4"/>
  <c r="L80" i="4"/>
  <c r="K80" i="4"/>
  <c r="J80" i="4"/>
  <c r="I80" i="4"/>
  <c r="H80" i="4"/>
  <c r="G80" i="4"/>
  <c r="P78" i="4"/>
  <c r="Q78" i="4" s="1"/>
  <c r="N78" i="4"/>
  <c r="T78" i="4" s="1"/>
  <c r="U78" i="4" s="1"/>
  <c r="N77" i="4"/>
  <c r="P77" i="4" s="1"/>
  <c r="Q77" i="4" s="1"/>
  <c r="P76" i="4"/>
  <c r="Q76" i="4" s="1"/>
  <c r="N76" i="4"/>
  <c r="T76" i="4" s="1"/>
  <c r="U76" i="4" s="1"/>
  <c r="N75" i="4"/>
  <c r="P75" i="4" s="1"/>
  <c r="Q75" i="4" s="1"/>
  <c r="T74" i="4"/>
  <c r="U74" i="4" s="1"/>
  <c r="N74" i="4"/>
  <c r="P74" i="4" s="1"/>
  <c r="Q74" i="4" s="1"/>
  <c r="N73" i="4"/>
  <c r="T73" i="4" s="1"/>
  <c r="U73" i="4" s="1"/>
  <c r="T72" i="4"/>
  <c r="U72" i="4" s="1"/>
  <c r="P72" i="4"/>
  <c r="Q72" i="4" s="1"/>
  <c r="N72" i="4"/>
  <c r="N71" i="4"/>
  <c r="T71" i="4" s="1"/>
  <c r="U71" i="4" s="1"/>
  <c r="N70" i="4"/>
  <c r="P70" i="4" s="1"/>
  <c r="Q70" i="4" s="1"/>
  <c r="N69" i="4"/>
  <c r="T69" i="4" s="1"/>
  <c r="U69" i="4" s="1"/>
  <c r="N68" i="4"/>
  <c r="T68" i="4" s="1"/>
  <c r="U68" i="4" s="1"/>
  <c r="T67" i="4"/>
  <c r="U67" i="4" s="1"/>
  <c r="N67" i="4"/>
  <c r="P67" i="4" s="1"/>
  <c r="Q67" i="4" s="1"/>
  <c r="N66" i="4"/>
  <c r="N65" i="4" s="1"/>
  <c r="S65" i="4"/>
  <c r="S55" i="4" s="1"/>
  <c r="O65" i="4"/>
  <c r="O55" i="4" s="1"/>
  <c r="M65" i="4"/>
  <c r="L65" i="4"/>
  <c r="K65" i="4"/>
  <c r="J65" i="4"/>
  <c r="I65" i="4"/>
  <c r="H65" i="4"/>
  <c r="H55" i="4" s="1"/>
  <c r="G65" i="4"/>
  <c r="G55" i="4" s="1"/>
  <c r="T63" i="4"/>
  <c r="U63" i="4" s="1"/>
  <c r="P63" i="4"/>
  <c r="Q63" i="4" s="1"/>
  <c r="N63" i="4"/>
  <c r="N62" i="4"/>
  <c r="T62" i="4" s="1"/>
  <c r="U62" i="4" s="1"/>
  <c r="N61" i="4"/>
  <c r="T61" i="4" s="1"/>
  <c r="U61" i="4" s="1"/>
  <c r="N60" i="4"/>
  <c r="T60" i="4" s="1"/>
  <c r="U60" i="4" s="1"/>
  <c r="N59" i="4"/>
  <c r="T59" i="4" s="1"/>
  <c r="U59" i="4" s="1"/>
  <c r="N58" i="4"/>
  <c r="N57" i="4" s="1"/>
  <c r="S57" i="4"/>
  <c r="O57" i="4"/>
  <c r="M57" i="4"/>
  <c r="L57" i="4"/>
  <c r="K57" i="4"/>
  <c r="J57" i="4"/>
  <c r="J55" i="4" s="1"/>
  <c r="I57" i="4"/>
  <c r="I55" i="4" s="1"/>
  <c r="H57" i="4"/>
  <c r="G57" i="4"/>
  <c r="M55" i="4"/>
  <c r="M10" i="4" s="1"/>
  <c r="M9" i="4" s="1"/>
  <c r="L55" i="4"/>
  <c r="L53" i="4" s="1"/>
  <c r="K55" i="4"/>
  <c r="K53" i="4" s="1"/>
  <c r="M53" i="4"/>
  <c r="U51" i="4"/>
  <c r="T51" i="4"/>
  <c r="S51" i="4"/>
  <c r="Q51" i="4"/>
  <c r="P51" i="4"/>
  <c r="O51" i="4"/>
  <c r="N51" i="4"/>
  <c r="M51" i="4"/>
  <c r="L51" i="4"/>
  <c r="K51" i="4"/>
  <c r="J51" i="4"/>
  <c r="S50" i="4"/>
  <c r="M50" i="4"/>
  <c r="L50" i="4"/>
  <c r="K50" i="4"/>
  <c r="J50" i="4"/>
  <c r="B47" i="4"/>
  <c r="N40" i="4"/>
  <c r="T40" i="4" s="1"/>
  <c r="U40" i="4" s="1"/>
  <c r="T39" i="4"/>
  <c r="T38" i="4" s="1"/>
  <c r="U38" i="4" s="1"/>
  <c r="P39" i="4"/>
  <c r="N39" i="4"/>
  <c r="S38" i="4"/>
  <c r="O38" i="4"/>
  <c r="N38" i="4"/>
  <c r="M38" i="4"/>
  <c r="L38" i="4"/>
  <c r="K38" i="4"/>
  <c r="J38" i="4"/>
  <c r="I38" i="4"/>
  <c r="H38" i="4"/>
  <c r="G38" i="4"/>
  <c r="P36" i="4"/>
  <c r="N36" i="4"/>
  <c r="T36" i="4" s="1"/>
  <c r="U36" i="4" s="1"/>
  <c r="N35" i="4"/>
  <c r="P35" i="4" s="1"/>
  <c r="Q35" i="4" s="1"/>
  <c r="P33" i="4"/>
  <c r="Q33" i="4" s="1"/>
  <c r="N33" i="4"/>
  <c r="T33" i="4" s="1"/>
  <c r="U33" i="4" s="1"/>
  <c r="N32" i="4"/>
  <c r="N31" i="4" s="1"/>
  <c r="S31" i="4"/>
  <c r="O31" i="4"/>
  <c r="M31" i="4"/>
  <c r="L31" i="4"/>
  <c r="K31" i="4"/>
  <c r="J31" i="4"/>
  <c r="I31" i="4"/>
  <c r="H31" i="4"/>
  <c r="G31" i="4"/>
  <c r="J27" i="4"/>
  <c r="N27" i="4" s="1"/>
  <c r="S26" i="4"/>
  <c r="O26" i="4"/>
  <c r="M26" i="4"/>
  <c r="L26" i="4"/>
  <c r="K26" i="4"/>
  <c r="I26" i="4"/>
  <c r="H26" i="4"/>
  <c r="G26" i="4"/>
  <c r="T24" i="4"/>
  <c r="U24" i="4" s="1"/>
  <c r="N24" i="4"/>
  <c r="P24" i="4" s="1"/>
  <c r="Q24" i="4" s="1"/>
  <c r="N23" i="4"/>
  <c r="N22" i="4" s="1"/>
  <c r="S22" i="4"/>
  <c r="O22" i="4"/>
  <c r="M22" i="4"/>
  <c r="L22" i="4"/>
  <c r="K22" i="4"/>
  <c r="J22" i="4"/>
  <c r="I22" i="4"/>
  <c r="H22" i="4"/>
  <c r="G22" i="4"/>
  <c r="T21" i="4"/>
  <c r="U21" i="4" s="1"/>
  <c r="N21" i="4"/>
  <c r="P21" i="4" s="1"/>
  <c r="Q21" i="4" s="1"/>
  <c r="N20" i="4"/>
  <c r="N19" i="4" s="1"/>
  <c r="N17" i="4" s="1"/>
  <c r="S19" i="4"/>
  <c r="S17" i="4" s="1"/>
  <c r="S16" i="4" s="1"/>
  <c r="O19" i="4"/>
  <c r="M19" i="4"/>
  <c r="L19" i="4"/>
  <c r="K19" i="4"/>
  <c r="K17" i="4" s="1"/>
  <c r="K16" i="4" s="1"/>
  <c r="J19" i="4"/>
  <c r="J17" i="4" s="1"/>
  <c r="I19" i="4"/>
  <c r="I17" i="4" s="1"/>
  <c r="I16" i="4" s="1"/>
  <c r="H19" i="4"/>
  <c r="H17" i="4" s="1"/>
  <c r="H16" i="4" s="1"/>
  <c r="G19" i="4"/>
  <c r="G17" i="4" s="1"/>
  <c r="G16" i="4" s="1"/>
  <c r="T18" i="4"/>
  <c r="U18" i="4" s="1"/>
  <c r="N18" i="4"/>
  <c r="P18" i="4" s="1"/>
  <c r="O17" i="4"/>
  <c r="M17" i="4"/>
  <c r="M16" i="4" s="1"/>
  <c r="L17" i="4"/>
  <c r="L16" i="4" s="1"/>
  <c r="O16" i="4"/>
  <c r="S14" i="4"/>
  <c r="O14" i="4"/>
  <c r="N14" i="4"/>
  <c r="M14" i="4"/>
  <c r="L14" i="4"/>
  <c r="K14" i="4"/>
  <c r="J14" i="4"/>
  <c r="I14" i="4"/>
  <c r="H14" i="4"/>
  <c r="G14" i="4"/>
  <c r="T13" i="4"/>
  <c r="S13" i="4"/>
  <c r="P13" i="4"/>
  <c r="O13" i="4"/>
  <c r="N13" i="4"/>
  <c r="M13" i="4"/>
  <c r="L13" i="4"/>
  <c r="K13" i="4"/>
  <c r="J13" i="4"/>
  <c r="I13" i="4"/>
  <c r="H13" i="4"/>
  <c r="G13" i="4"/>
  <c r="S12" i="4"/>
  <c r="O12" i="4"/>
  <c r="N12" i="4"/>
  <c r="M12" i="4"/>
  <c r="L12" i="4"/>
  <c r="K12" i="4"/>
  <c r="J12" i="4"/>
  <c r="I12" i="4"/>
  <c r="H12" i="4"/>
  <c r="G12" i="4"/>
  <c r="S11" i="4"/>
  <c r="O11" i="4"/>
  <c r="N11" i="4"/>
  <c r="M11" i="4"/>
  <c r="L11" i="4"/>
  <c r="K11" i="4"/>
  <c r="J11" i="4"/>
  <c r="I11" i="4"/>
  <c r="H11" i="4"/>
  <c r="G11" i="4"/>
  <c r="S7" i="4"/>
  <c r="O7" i="4"/>
  <c r="U94" i="4" l="1"/>
  <c r="T14" i="4"/>
  <c r="U14" i="4" s="1"/>
  <c r="N16" i="4"/>
  <c r="M29" i="4"/>
  <c r="P38" i="4"/>
  <c r="Q38" i="4" s="1"/>
  <c r="O53" i="4"/>
  <c r="O10" i="4"/>
  <c r="O9" i="4" s="1"/>
  <c r="O29" i="4" s="1"/>
  <c r="P27" i="4"/>
  <c r="N26" i="4"/>
  <c r="T27" i="4"/>
  <c r="S10" i="4"/>
  <c r="S9" i="4" s="1"/>
  <c r="S29" i="4" s="1"/>
  <c r="S53" i="4"/>
  <c r="I10" i="4"/>
  <c r="I9" i="4" s="1"/>
  <c r="I29" i="4" s="1"/>
  <c r="I53" i="4"/>
  <c r="T11" i="4"/>
  <c r="U11" i="4" s="1"/>
  <c r="U88" i="4"/>
  <c r="N55" i="4"/>
  <c r="Q18" i="4"/>
  <c r="J10" i="4"/>
  <c r="J9" i="4" s="1"/>
  <c r="J53" i="4"/>
  <c r="T12" i="4"/>
  <c r="U12" i="4" s="1"/>
  <c r="U90" i="4"/>
  <c r="J16" i="4"/>
  <c r="G10" i="4"/>
  <c r="G9" i="4" s="1"/>
  <c r="G29" i="4" s="1"/>
  <c r="G53" i="4"/>
  <c r="H10" i="4"/>
  <c r="H9" i="4" s="1"/>
  <c r="H29" i="4" s="1"/>
  <c r="H53" i="4"/>
  <c r="Q81" i="4"/>
  <c r="P58" i="4"/>
  <c r="P57" i="4" s="1"/>
  <c r="Q57" i="4" s="1"/>
  <c r="Q90" i="4"/>
  <c r="L10" i="4"/>
  <c r="L9" i="4" s="1"/>
  <c r="L29" i="4" s="1"/>
  <c r="T58" i="4"/>
  <c r="T57" i="4" s="1"/>
  <c r="P61" i="4"/>
  <c r="Q61" i="4" s="1"/>
  <c r="T35" i="4"/>
  <c r="U35" i="4" s="1"/>
  <c r="T81" i="4"/>
  <c r="P59" i="4"/>
  <c r="Q59" i="4" s="1"/>
  <c r="P68" i="4"/>
  <c r="Q68" i="4" s="1"/>
  <c r="T70" i="4"/>
  <c r="U70" i="4" s="1"/>
  <c r="P84" i="4"/>
  <c r="Q84" i="4" s="1"/>
  <c r="T86" i="4"/>
  <c r="U86" i="4" s="1"/>
  <c r="Q39" i="4"/>
  <c r="P32" i="4"/>
  <c r="P20" i="4"/>
  <c r="P23" i="4"/>
  <c r="J26" i="4"/>
  <c r="T32" i="4"/>
  <c r="P40" i="4"/>
  <c r="Q40" i="4" s="1"/>
  <c r="P73" i="4"/>
  <c r="Q73" i="4" s="1"/>
  <c r="T75" i="4"/>
  <c r="U75" i="4" s="1"/>
  <c r="N80" i="4"/>
  <c r="T77" i="4"/>
  <c r="U77" i="4" s="1"/>
  <c r="T20" i="4"/>
  <c r="T23" i="4"/>
  <c r="P62" i="4"/>
  <c r="Q62" i="4" s="1"/>
  <c r="P66" i="4"/>
  <c r="P71" i="4"/>
  <c r="Q71" i="4" s="1"/>
  <c r="P88" i="4"/>
  <c r="K10" i="4"/>
  <c r="K9" i="4" s="1"/>
  <c r="K29" i="4" s="1"/>
  <c r="T66" i="4"/>
  <c r="P94" i="4"/>
  <c r="U39" i="4"/>
  <c r="P60" i="4"/>
  <c r="Q60" i="4" s="1"/>
  <c r="P69" i="4"/>
  <c r="Q69" i="4" s="1"/>
  <c r="P85" i="4"/>
  <c r="Q85" i="4" s="1"/>
  <c r="P80" i="4" l="1"/>
  <c r="Q80" i="4" s="1"/>
  <c r="M44" i="4"/>
  <c r="M42" i="4"/>
  <c r="U20" i="4"/>
  <c r="T19" i="4"/>
  <c r="P14" i="4"/>
  <c r="Q14" i="4" s="1"/>
  <c r="Q94" i="4"/>
  <c r="G44" i="4"/>
  <c r="G42" i="4"/>
  <c r="P65" i="4"/>
  <c r="Q65" i="4" s="1"/>
  <c r="U57" i="4"/>
  <c r="T26" i="4"/>
  <c r="U26" i="4" s="1"/>
  <c r="U27" i="4"/>
  <c r="I42" i="4"/>
  <c r="I44" i="4"/>
  <c r="Q88" i="4"/>
  <c r="P11" i="4"/>
  <c r="Q11" i="4" s="1"/>
  <c r="S44" i="4"/>
  <c r="S42" i="4"/>
  <c r="P22" i="4"/>
  <c r="Q22" i="4" s="1"/>
  <c r="Q23" i="4"/>
  <c r="P19" i="4"/>
  <c r="Q20" i="4"/>
  <c r="L42" i="4"/>
  <c r="L44" i="4"/>
  <c r="O44" i="4"/>
  <c r="O42" i="4"/>
  <c r="N53" i="4"/>
  <c r="P53" i="4" s="1"/>
  <c r="Q53" i="4" s="1"/>
  <c r="N10" i="4"/>
  <c r="N9" i="4" s="1"/>
  <c r="N29" i="4" s="1"/>
  <c r="P55" i="4"/>
  <c r="H42" i="4"/>
  <c r="H44" i="4"/>
  <c r="U66" i="4"/>
  <c r="T65" i="4"/>
  <c r="U65" i="4" s="1"/>
  <c r="K44" i="4"/>
  <c r="K42" i="4"/>
  <c r="T80" i="4"/>
  <c r="U80" i="4" s="1"/>
  <c r="U81" i="4"/>
  <c r="T31" i="4"/>
  <c r="U31" i="4" s="1"/>
  <c r="U32" i="4"/>
  <c r="T22" i="4"/>
  <c r="U22" i="4" s="1"/>
  <c r="U23" i="4"/>
  <c r="P31" i="4"/>
  <c r="Q31" i="4" s="1"/>
  <c r="Q32" i="4"/>
  <c r="J29" i="4"/>
  <c r="P26" i="4"/>
  <c r="Q26" i="4" s="1"/>
  <c r="Q27" i="4"/>
  <c r="P10" i="4" l="1"/>
  <c r="Q55" i="4"/>
  <c r="Q19" i="4"/>
  <c r="P17" i="4"/>
  <c r="J44" i="4"/>
  <c r="J42" i="4"/>
  <c r="T55" i="4"/>
  <c r="N44" i="4"/>
  <c r="N42" i="4"/>
  <c r="U19" i="4"/>
  <c r="T17" i="4"/>
  <c r="P9" i="4" l="1"/>
  <c r="Q10" i="4"/>
  <c r="U17" i="4"/>
  <c r="T16" i="4"/>
  <c r="U16" i="4" s="1"/>
  <c r="U55" i="4"/>
  <c r="T10" i="4"/>
  <c r="T53" i="4"/>
  <c r="U53" i="4" s="1"/>
  <c r="P16" i="4"/>
  <c r="Q16" i="4" s="1"/>
  <c r="Q17" i="4"/>
  <c r="P29" i="4" l="1"/>
  <c r="Q9" i="4"/>
  <c r="U10" i="4"/>
  <c r="T9" i="4"/>
  <c r="P44" i="4" l="1"/>
  <c r="Q44" i="4" s="1"/>
  <c r="Q29" i="4"/>
  <c r="P42" i="4"/>
  <c r="Q42" i="4" s="1"/>
  <c r="T29" i="4"/>
  <c r="U9" i="4"/>
  <c r="T44" i="4" l="1"/>
  <c r="U44" i="4" s="1"/>
  <c r="U29" i="4"/>
  <c r="T42" i="4"/>
  <c r="U42" i="4" s="1"/>
  <c r="N24" i="3" l="1"/>
  <c r="N23" i="3"/>
  <c r="P23" i="3" s="1"/>
  <c r="Q23" i="3" s="1"/>
  <c r="N21" i="3"/>
  <c r="N20" i="3"/>
  <c r="T20" i="3" s="1"/>
  <c r="N18" i="3"/>
  <c r="P18" i="3" s="1"/>
  <c r="N27" i="3"/>
  <c r="N33" i="3"/>
  <c r="N32" i="3"/>
  <c r="N36" i="3"/>
  <c r="T36" i="3" s="1"/>
  <c r="U36" i="3" s="1"/>
  <c r="N35" i="3"/>
  <c r="P35" i="3" s="1"/>
  <c r="Q35" i="3" s="1"/>
  <c r="N40" i="3"/>
  <c r="N39" i="3"/>
  <c r="N59" i="3"/>
  <c r="N60" i="3"/>
  <c r="N61" i="3"/>
  <c r="N62" i="3"/>
  <c r="T62" i="3" s="1"/>
  <c r="U62" i="3" s="1"/>
  <c r="N63" i="3"/>
  <c r="P63" i="3" s="1"/>
  <c r="Q63" i="3" s="1"/>
  <c r="N58" i="3"/>
  <c r="N67" i="3"/>
  <c r="N68" i="3"/>
  <c r="N69" i="3"/>
  <c r="N70" i="3"/>
  <c r="N71" i="3"/>
  <c r="N72" i="3"/>
  <c r="N73" i="3"/>
  <c r="N74" i="3"/>
  <c r="T74" i="3" s="1"/>
  <c r="U74" i="3" s="1"/>
  <c r="N75" i="3"/>
  <c r="T75" i="3" s="1"/>
  <c r="U75" i="3" s="1"/>
  <c r="N76" i="3"/>
  <c r="T76" i="3" s="1"/>
  <c r="U76" i="3" s="1"/>
  <c r="N77" i="3"/>
  <c r="T77" i="3" s="1"/>
  <c r="U77" i="3" s="1"/>
  <c r="N78" i="3"/>
  <c r="T78" i="3" s="1"/>
  <c r="U78" i="3" s="1"/>
  <c r="N66" i="3"/>
  <c r="N82" i="3"/>
  <c r="N83" i="3"/>
  <c r="N84" i="3"/>
  <c r="N85" i="3"/>
  <c r="N86" i="3"/>
  <c r="N81" i="3"/>
  <c r="N94" i="3"/>
  <c r="N92" i="3"/>
  <c r="N13" i="3" s="1"/>
  <c r="N90" i="3"/>
  <c r="N12" i="3" s="1"/>
  <c r="N88" i="3"/>
  <c r="T88" i="3" s="1"/>
  <c r="M51" i="3"/>
  <c r="M50" i="3"/>
  <c r="M31" i="3"/>
  <c r="M38" i="3"/>
  <c r="M53" i="3"/>
  <c r="M55" i="3"/>
  <c r="M10" i="3" s="1"/>
  <c r="M57" i="3"/>
  <c r="M65" i="3"/>
  <c r="M80" i="3"/>
  <c r="M16" i="3"/>
  <c r="M26" i="3"/>
  <c r="M17" i="3"/>
  <c r="M22" i="3"/>
  <c r="M19" i="3"/>
  <c r="M11" i="3"/>
  <c r="M12" i="3"/>
  <c r="M13" i="3"/>
  <c r="M14" i="3"/>
  <c r="T94" i="3"/>
  <c r="P92" i="3"/>
  <c r="P13" i="3" s="1"/>
  <c r="T86" i="3"/>
  <c r="U86" i="3" s="1"/>
  <c r="T85" i="3"/>
  <c r="U85" i="3" s="1"/>
  <c r="P85" i="3"/>
  <c r="Q85" i="3" s="1"/>
  <c r="P84" i="3"/>
  <c r="Q84" i="3" s="1"/>
  <c r="P83" i="3"/>
  <c r="Q83" i="3" s="1"/>
  <c r="T82" i="3"/>
  <c r="U82" i="3" s="1"/>
  <c r="P81" i="3"/>
  <c r="S80" i="3"/>
  <c r="O80" i="3"/>
  <c r="L80" i="3"/>
  <c r="K80" i="3"/>
  <c r="J80" i="3"/>
  <c r="I80" i="3"/>
  <c r="I55" i="3" s="1"/>
  <c r="H80" i="3"/>
  <c r="G80" i="3"/>
  <c r="P73" i="3"/>
  <c r="Q73" i="3" s="1"/>
  <c r="T72" i="3"/>
  <c r="U72" i="3" s="1"/>
  <c r="T71" i="3"/>
  <c r="U71" i="3" s="1"/>
  <c r="P71" i="3"/>
  <c r="Q71" i="3" s="1"/>
  <c r="T70" i="3"/>
  <c r="U70" i="3" s="1"/>
  <c r="T69" i="3"/>
  <c r="U69" i="3" s="1"/>
  <c r="P69" i="3"/>
  <c r="Q69" i="3" s="1"/>
  <c r="T68" i="3"/>
  <c r="U68" i="3" s="1"/>
  <c r="T66" i="3"/>
  <c r="U66" i="3" s="1"/>
  <c r="P66" i="3"/>
  <c r="S65" i="3"/>
  <c r="O65" i="3"/>
  <c r="L65" i="3"/>
  <c r="K65" i="3"/>
  <c r="J65" i="3"/>
  <c r="I65" i="3"/>
  <c r="H65" i="3"/>
  <c r="G65" i="3"/>
  <c r="T61" i="3"/>
  <c r="U61" i="3" s="1"/>
  <c r="P61" i="3"/>
  <c r="Q61" i="3" s="1"/>
  <c r="T60" i="3"/>
  <c r="U60" i="3" s="1"/>
  <c r="T59" i="3"/>
  <c r="U59" i="3" s="1"/>
  <c r="S57" i="3"/>
  <c r="O57" i="3"/>
  <c r="L57" i="3"/>
  <c r="K57" i="3"/>
  <c r="J57" i="3"/>
  <c r="I57" i="3"/>
  <c r="H57" i="3"/>
  <c r="G57" i="3"/>
  <c r="U51" i="3"/>
  <c r="T51" i="3"/>
  <c r="Q51" i="3"/>
  <c r="P51" i="3"/>
  <c r="N51" i="3"/>
  <c r="L51" i="3"/>
  <c r="K51" i="3"/>
  <c r="J51" i="3"/>
  <c r="S50" i="3"/>
  <c r="L50" i="3"/>
  <c r="K50" i="3"/>
  <c r="J50" i="3"/>
  <c r="B47" i="3"/>
  <c r="T40" i="3"/>
  <c r="U40" i="3" s="1"/>
  <c r="P39" i="3"/>
  <c r="S38" i="3"/>
  <c r="O38" i="3"/>
  <c r="L38" i="3"/>
  <c r="K38" i="3"/>
  <c r="J38" i="3"/>
  <c r="I38" i="3"/>
  <c r="H38" i="3"/>
  <c r="G38" i="3"/>
  <c r="T33" i="3"/>
  <c r="U33" i="3" s="1"/>
  <c r="S31" i="3"/>
  <c r="O31" i="3"/>
  <c r="L31" i="3"/>
  <c r="K31" i="3"/>
  <c r="J31" i="3"/>
  <c r="I31" i="3"/>
  <c r="H31" i="3"/>
  <c r="G31" i="3"/>
  <c r="J27" i="3"/>
  <c r="S26" i="3"/>
  <c r="O26" i="3"/>
  <c r="L26" i="3"/>
  <c r="K26" i="3"/>
  <c r="J26" i="3"/>
  <c r="I26" i="3"/>
  <c r="H26" i="3"/>
  <c r="G26" i="3"/>
  <c r="P24" i="3"/>
  <c r="S22" i="3"/>
  <c r="O22" i="3"/>
  <c r="L22" i="3"/>
  <c r="K22" i="3"/>
  <c r="J22" i="3"/>
  <c r="I22" i="3"/>
  <c r="H22" i="3"/>
  <c r="G22" i="3"/>
  <c r="S19" i="3"/>
  <c r="O19" i="3"/>
  <c r="L19" i="3"/>
  <c r="K19" i="3"/>
  <c r="J19" i="3"/>
  <c r="J17" i="3" s="1"/>
  <c r="J16" i="3" s="1"/>
  <c r="I19" i="3"/>
  <c r="I17" i="3" s="1"/>
  <c r="I16" i="3" s="1"/>
  <c r="H19" i="3"/>
  <c r="H17" i="3" s="1"/>
  <c r="H16" i="3" s="1"/>
  <c r="G19" i="3"/>
  <c r="G17" i="3"/>
  <c r="G16" i="3" s="1"/>
  <c r="S14" i="3"/>
  <c r="O14" i="3"/>
  <c r="N14" i="3"/>
  <c r="L14" i="3"/>
  <c r="K14" i="3"/>
  <c r="J14" i="3"/>
  <c r="I14" i="3"/>
  <c r="H14" i="3"/>
  <c r="G14" i="3"/>
  <c r="S13" i="3"/>
  <c r="O13" i="3"/>
  <c r="L13" i="3"/>
  <c r="K13" i="3"/>
  <c r="J13" i="3"/>
  <c r="I13" i="3"/>
  <c r="H13" i="3"/>
  <c r="G13" i="3"/>
  <c r="S12" i="3"/>
  <c r="O12" i="3"/>
  <c r="L12" i="3"/>
  <c r="K12" i="3"/>
  <c r="J12" i="3"/>
  <c r="I12" i="3"/>
  <c r="H12" i="3"/>
  <c r="G12" i="3"/>
  <c r="S11" i="3"/>
  <c r="O11" i="3"/>
  <c r="L11" i="3"/>
  <c r="K11" i="3"/>
  <c r="J11" i="3"/>
  <c r="I11" i="3"/>
  <c r="H11" i="3"/>
  <c r="G11" i="3"/>
  <c r="S7" i="3"/>
  <c r="S51" i="3" s="1"/>
  <c r="O7" i="3"/>
  <c r="O51" i="3" s="1"/>
  <c r="M9" i="3" l="1"/>
  <c r="M29" i="3" s="1"/>
  <c r="S17" i="3"/>
  <c r="S16" i="3" s="1"/>
  <c r="S55" i="3"/>
  <c r="S53" i="3" s="1"/>
  <c r="T23" i="3"/>
  <c r="U23" i="3" s="1"/>
  <c r="N31" i="3"/>
  <c r="P62" i="3"/>
  <c r="Q62" i="3" s="1"/>
  <c r="P75" i="3"/>
  <c r="Q75" i="3" s="1"/>
  <c r="P76" i="3"/>
  <c r="Q76" i="3" s="1"/>
  <c r="T92" i="3"/>
  <c r="T13" i="3" s="1"/>
  <c r="G55" i="3"/>
  <c r="K17" i="3"/>
  <c r="K16" i="3" s="1"/>
  <c r="H55" i="3"/>
  <c r="T84" i="3"/>
  <c r="U84" i="3" s="1"/>
  <c r="J55" i="3"/>
  <c r="T73" i="3"/>
  <c r="U73" i="3" s="1"/>
  <c r="L55" i="3"/>
  <c r="L10" i="3" s="1"/>
  <c r="L9" i="3" s="1"/>
  <c r="L29" i="3" s="1"/>
  <c r="L17" i="3"/>
  <c r="L16" i="3" s="1"/>
  <c r="P33" i="3"/>
  <c r="Q33" i="3" s="1"/>
  <c r="O55" i="3"/>
  <c r="O10" i="3" s="1"/>
  <c r="O9" i="3" s="1"/>
  <c r="N65" i="3"/>
  <c r="O17" i="3"/>
  <c r="O16" i="3" s="1"/>
  <c r="T39" i="3"/>
  <c r="T38" i="3" s="1"/>
  <c r="U38" i="3" s="1"/>
  <c r="N57" i="3"/>
  <c r="K55" i="3"/>
  <c r="N19" i="3"/>
  <c r="P59" i="3"/>
  <c r="Q59" i="3" s="1"/>
  <c r="P82" i="3"/>
  <c r="Q82" i="3" s="1"/>
  <c r="Q24" i="3"/>
  <c r="P22" i="3"/>
  <c r="Q22" i="3" s="1"/>
  <c r="K10" i="3"/>
  <c r="K9" i="3" s="1"/>
  <c r="K29" i="3" s="1"/>
  <c r="K53" i="3"/>
  <c r="Q81" i="3"/>
  <c r="Q18" i="3"/>
  <c r="T11" i="3"/>
  <c r="U11" i="3" s="1"/>
  <c r="U88" i="3"/>
  <c r="U20" i="3"/>
  <c r="G53" i="3"/>
  <c r="G10" i="3"/>
  <c r="G9" i="3" s="1"/>
  <c r="G29" i="3" s="1"/>
  <c r="H10" i="3"/>
  <c r="H9" i="3" s="1"/>
  <c r="H29" i="3" s="1"/>
  <c r="H53" i="3"/>
  <c r="I10" i="3"/>
  <c r="I9" i="3" s="1"/>
  <c r="I29" i="3" s="1"/>
  <c r="I53" i="3"/>
  <c r="J53" i="3"/>
  <c r="J10" i="3"/>
  <c r="J9" i="3" s="1"/>
  <c r="J29" i="3" s="1"/>
  <c r="Q39" i="3"/>
  <c r="N26" i="3"/>
  <c r="T27" i="3"/>
  <c r="P27" i="3"/>
  <c r="T14" i="3"/>
  <c r="U14" i="3" s="1"/>
  <c r="U94" i="3"/>
  <c r="P90" i="3"/>
  <c r="T90" i="3"/>
  <c r="P60" i="3"/>
  <c r="Q60" i="3" s="1"/>
  <c r="P74" i="3"/>
  <c r="Q74" i="3" s="1"/>
  <c r="T24" i="3"/>
  <c r="U24" i="3" s="1"/>
  <c r="P32" i="3"/>
  <c r="N38" i="3"/>
  <c r="P72" i="3"/>
  <c r="Q72" i="3" s="1"/>
  <c r="T67" i="3"/>
  <c r="U67" i="3" s="1"/>
  <c r="P77" i="3"/>
  <c r="Q77" i="3" s="1"/>
  <c r="P86" i="3"/>
  <c r="Q86" i="3" s="1"/>
  <c r="T18" i="3"/>
  <c r="P58" i="3"/>
  <c r="P70" i="3"/>
  <c r="Q70" i="3" s="1"/>
  <c r="T81" i="3"/>
  <c r="P36" i="3"/>
  <c r="T58" i="3"/>
  <c r="T63" i="3"/>
  <c r="U63" i="3" s="1"/>
  <c r="N22" i="3"/>
  <c r="T35" i="3"/>
  <c r="U35" i="3" s="1"/>
  <c r="T83" i="3"/>
  <c r="U83" i="3" s="1"/>
  <c r="T21" i="3"/>
  <c r="U21" i="3" s="1"/>
  <c r="P40" i="3"/>
  <c r="Q40" i="3" s="1"/>
  <c r="T32" i="3"/>
  <c r="P68" i="3"/>
  <c r="Q68" i="3" s="1"/>
  <c r="N80" i="3"/>
  <c r="P21" i="3"/>
  <c r="Q21" i="3" s="1"/>
  <c r="P67" i="3"/>
  <c r="N11" i="3"/>
  <c r="P20" i="3"/>
  <c r="P78" i="3"/>
  <c r="Q78" i="3" s="1"/>
  <c r="P88" i="3"/>
  <c r="P94" i="3"/>
  <c r="M42" i="3" l="1"/>
  <c r="M44" i="3"/>
  <c r="U39" i="3"/>
  <c r="S10" i="3"/>
  <c r="S9" i="3" s="1"/>
  <c r="S29" i="3" s="1"/>
  <c r="O53" i="3"/>
  <c r="N17" i="3"/>
  <c r="N16" i="3" s="1"/>
  <c r="N55" i="3"/>
  <c r="P55" i="3" s="1"/>
  <c r="T65" i="3"/>
  <c r="U65" i="3" s="1"/>
  <c r="P80" i="3"/>
  <c r="Q80" i="3" s="1"/>
  <c r="P38" i="3"/>
  <c r="Q38" i="3" s="1"/>
  <c r="O29" i="3"/>
  <c r="O42" i="3" s="1"/>
  <c r="L53" i="3"/>
  <c r="N53" i="3"/>
  <c r="P53" i="3" s="1"/>
  <c r="Q53" i="3" s="1"/>
  <c r="H44" i="3"/>
  <c r="H42" i="3"/>
  <c r="K44" i="3"/>
  <c r="K42" i="3"/>
  <c r="T19" i="3"/>
  <c r="U19" i="3" s="1"/>
  <c r="T80" i="3"/>
  <c r="U80" i="3" s="1"/>
  <c r="U81" i="3"/>
  <c r="S44" i="3"/>
  <c r="S42" i="3"/>
  <c r="J42" i="3"/>
  <c r="J44" i="3"/>
  <c r="U32" i="3"/>
  <c r="T31" i="3"/>
  <c r="U31" i="3" s="1"/>
  <c r="P57" i="3"/>
  <c r="Q57" i="3" s="1"/>
  <c r="T12" i="3"/>
  <c r="U12" i="3" s="1"/>
  <c r="U90" i="3"/>
  <c r="G44" i="3"/>
  <c r="G42" i="3"/>
  <c r="P31" i="3"/>
  <c r="Q31" i="3" s="1"/>
  <c r="Q32" i="3"/>
  <c r="Q20" i="3"/>
  <c r="P19" i="3"/>
  <c r="T57" i="3"/>
  <c r="Q94" i="3"/>
  <c r="P14" i="3"/>
  <c r="Q14" i="3" s="1"/>
  <c r="T22" i="3"/>
  <c r="U22" i="3" s="1"/>
  <c r="U18" i="3"/>
  <c r="P12" i="3"/>
  <c r="Q12" i="3" s="1"/>
  <c r="Q90" i="3"/>
  <c r="L42" i="3"/>
  <c r="L44" i="3"/>
  <c r="Q88" i="3"/>
  <c r="P11" i="3"/>
  <c r="Q11" i="3" s="1"/>
  <c r="I44" i="3"/>
  <c r="I42" i="3"/>
  <c r="U27" i="3"/>
  <c r="T26" i="3"/>
  <c r="U26" i="3" s="1"/>
  <c r="Q67" i="3"/>
  <c r="P65" i="3"/>
  <c r="Q65" i="3" s="1"/>
  <c r="P26" i="3"/>
  <c r="Q26" i="3" s="1"/>
  <c r="Q27" i="3"/>
  <c r="O44" i="3" l="1"/>
  <c r="N10" i="3"/>
  <c r="N9" i="3" s="1"/>
  <c r="N29" i="3" s="1"/>
  <c r="N42" i="3" s="1"/>
  <c r="T55" i="3"/>
  <c r="U57" i="3"/>
  <c r="Q19" i="3"/>
  <c r="P17" i="3"/>
  <c r="T17" i="3"/>
  <c r="Q55" i="3"/>
  <c r="P10" i="3"/>
  <c r="N44" i="3" l="1"/>
  <c r="T16" i="3"/>
  <c r="U16" i="3" s="1"/>
  <c r="U17" i="3"/>
  <c r="Q17" i="3"/>
  <c r="P16" i="3"/>
  <c r="Q16" i="3" s="1"/>
  <c r="T10" i="3"/>
  <c r="U55" i="3"/>
  <c r="T53" i="3"/>
  <c r="U53" i="3" s="1"/>
  <c r="Q10" i="3"/>
  <c r="P9" i="3"/>
  <c r="U10" i="3" l="1"/>
  <c r="T9" i="3"/>
  <c r="P29" i="3"/>
  <c r="Q9" i="3"/>
  <c r="T29" i="3" l="1"/>
  <c r="U9" i="3"/>
  <c r="Q29" i="3"/>
  <c r="P44" i="3"/>
  <c r="Q44" i="3" s="1"/>
  <c r="P42" i="3"/>
  <c r="Q42" i="3" s="1"/>
  <c r="T44" i="3" l="1"/>
  <c r="U44" i="3" s="1"/>
  <c r="T42" i="3"/>
  <c r="U42" i="3" s="1"/>
  <c r="U29" i="3"/>
</calcChain>
</file>

<file path=xl/sharedStrings.xml><?xml version="1.0" encoding="utf-8"?>
<sst xmlns="http://schemas.openxmlformats.org/spreadsheetml/2006/main" count="207" uniqueCount="78">
  <si>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</si>
  <si>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</si>
  <si>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</si>
  <si>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</si>
  <si>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</si>
  <si>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</si>
  <si>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</si>
  <si>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</si>
  <si>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</si>
  <si>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</si>
  <si>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</si>
  <si>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</si>
  <si>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</si>
  <si>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</si>
  <si>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</si>
  <si>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</si>
  <si>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</si>
  <si>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</si>
  <si>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</si>
  <si>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</si>
  <si>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</si>
  <si>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</si>
  <si>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</si>
  <si>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</si>
  <si>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</si>
  <si>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</si>
  <si>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</si>
  <si>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</si>
  <si>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</si>
  <si>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</si>
  <si>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</si>
  <si>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</si>
  <si>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</si>
  <si>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</si>
  <si>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</si>
  <si>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</si>
  <si>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</si>
  <si>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</si>
  <si>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</si>
  <si>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</si>
  <si>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</si>
  <si>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</si>
  <si>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</si>
  <si>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</si>
  <si>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</si>
  <si>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</si>
  <si>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</si>
  <si>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</si>
  <si>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</si>
  <si>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</si>
  <si>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</si>
  <si>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</si>
  <si>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</si>
  <si>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</si>
  <si>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</si>
  <si>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</si>
  <si>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</si>
  <si>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</si>
  <si>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</si>
  <si>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</si>
  <si>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</si>
  <si>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</si>
  <si>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</si>
  <si>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</si>
  <si>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</si>
  <si>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</si>
  <si>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</si>
  <si>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</si>
  <si>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</si>
  <si>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</si>
  <si>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</si>
  <si>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</si>
  <si>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</si>
  <si>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</si>
  <si>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November 29, 2024</t>
  </si>
  <si>
    <t>October</t>
  </si>
  <si>
    <t>Apr-Oct.</t>
  </si>
  <si>
    <t>First Supplemtary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</si>
</sst>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  <font>
      <b/>
      <sz val="14"/>
      <color theme="0"/>
      <name val="Bookman Old Style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rgb="FF00009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5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1" fontId="4" fillId="0" borderId="0" xfId="4012" applyNumberFormat="1" applyFont="1" applyFill="1" applyAlignment="1">
      <alignment horizontal="right" vertical="center" wrapText="1"/>
    </xf>
    <xf numFmtId="166" fontId="6" fillId="0" borderId="0" xfId="4471" applyNumberFormat="1" applyFont="1" applyFill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2" fontId="6" fillId="0" borderId="0" xfId="4012" applyNumberFormat="1" applyFont="1" applyFill="1" applyBorder="1" applyAlignment="1">
      <alignment horizontal="center" vertical="center"/>
    </xf>
    <xf numFmtId="166" fontId="7" fillId="0" borderId="27" xfId="4471" applyNumberFormat="1" applyFont="1" applyFill="1" applyBorder="1" applyAlignment="1">
      <alignment horizontal="right"/>
    </xf>
    <xf numFmtId="183" fontId="7" fillId="0" borderId="0" xfId="4012" applyNumberFormat="1" applyFont="1" applyFill="1" applyBorder="1" applyAlignment="1">
      <alignment horizontal="right" vertical="center" wrapText="1"/>
    </xf>
    <xf numFmtId="166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3" fontId="7" fillId="0" borderId="27" xfId="4012" applyNumberFormat="1" applyFont="1" applyBorder="1" applyAlignment="1">
      <alignment horizontal="center" vertical="center"/>
    </xf>
    <xf numFmtId="166" fontId="7" fillId="0" borderId="27" xfId="4471" applyNumberFormat="1" applyFont="1" applyFill="1" applyBorder="1" applyAlignment="1">
      <alignment horizontal="center"/>
    </xf>
    <xf numFmtId="183" fontId="7" fillId="0" borderId="0" xfId="4012" applyNumberFormat="1" applyFont="1" applyBorder="1" applyAlignment="1">
      <alignment horizontal="center" vertical="center"/>
    </xf>
    <xf numFmtId="166" fontId="7" fillId="0" borderId="0" xfId="4471" applyNumberFormat="1" applyFont="1" applyFill="1" applyBorder="1" applyAlignment="1">
      <alignment horizontal="center"/>
    </xf>
    <xf numFmtId="181" fontId="90" fillId="60" borderId="0" xfId="219" applyNumberFormat="1" applyFont="1" applyFill="1" applyAlignment="1">
      <alignment horizontal="right"/>
    </xf>
    <xf numFmtId="183" fontId="6" fillId="0" borderId="0" xfId="4012" applyNumberFormat="1" applyFont="1" applyFill="1" applyBorder="1" applyAlignment="1">
      <alignment horizontal="right" vertical="center" wrapText="1"/>
    </xf>
    <xf numFmtId="181" fontId="6" fillId="60" borderId="0" xfId="219" applyNumberFormat="1" applyFont="1" applyFill="1" applyAlignment="1">
      <alignment horizontal="right"/>
    </xf>
    <xf numFmtId="0" fontId="91" fillId="61" borderId="14" xfId="4011" applyFont="1" applyFill="1" applyBorder="1"/>
    <xf numFmtId="183" fontId="91" fillId="61" borderId="14" xfId="4012" applyNumberFormat="1" applyFont="1" applyFill="1" applyBorder="1" applyAlignment="1">
      <alignment horizontal="center" vertical="center"/>
    </xf>
    <xf numFmtId="166" fontId="91" fillId="61" borderId="14" xfId="4471" applyNumberFormat="1" applyFont="1" applyFill="1" applyBorder="1" applyAlignment="1">
      <alignment horizontal="center"/>
    </xf>
    <xf numFmtId="0" fontId="91" fillId="61" borderId="15" xfId="4011" applyFont="1" applyFill="1" applyBorder="1"/>
    <xf numFmtId="183" fontId="91" fillId="61" borderId="15" xfId="4012" applyNumberFormat="1" applyFont="1" applyFill="1" applyBorder="1" applyAlignment="1">
      <alignment horizontal="center" vertical="center"/>
    </xf>
    <xf numFmtId="183" fontId="91" fillId="61" borderId="15" xfId="4012" quotePrefix="1" applyNumberFormat="1" applyFont="1" applyFill="1" applyBorder="1" applyAlignment="1">
      <alignment horizontal="center" vertical="center"/>
    </xf>
    <xf numFmtId="166" fontId="91" fillId="61" borderId="15" xfId="4471" applyNumberFormat="1" applyFont="1" applyFill="1" applyBorder="1" applyAlignment="1">
      <alignment horizontal="center"/>
    </xf>
    <xf numFmtId="166" fontId="91" fillId="61" borderId="28" xfId="4471" applyNumberFormat="1" applyFont="1" applyFill="1" applyBorder="1" applyAlignment="1">
      <alignment horizontal="center"/>
    </xf>
    <xf numFmtId="183" fontId="60" fillId="1" borderId="14" xfId="501" applyNumberFormat="1" applyFont="1" applyFill="1" applyBorder="1" applyAlignment="1">
      <alignment horizontal="center" vertical="center"/>
    </xf>
    <xf numFmtId="181" fontId="57" fillId="1" borderId="14" xfId="0" applyNumberFormat="1" applyFont="1" applyFill="1" applyBorder="1" applyAlignment="1">
      <alignment horizontal="center" wrapText="1"/>
    </xf>
    <xf numFmtId="166" fontId="57" fillId="1" borderId="14" xfId="2674" applyNumberFormat="1" applyFont="1" applyFill="1" applyBorder="1" applyAlignment="1">
      <alignment horizontal="center"/>
    </xf>
    <xf numFmtId="183" fontId="57" fillId="1" borderId="15" xfId="501" applyNumberFormat="1" applyFont="1" applyFill="1" applyBorder="1" applyAlignment="1">
      <alignment horizontal="center" vertical="center"/>
    </xf>
    <xf numFmtId="166" fontId="57" fillId="1" borderId="15" xfId="2674" applyNumberFormat="1" applyFont="1" applyFill="1" applyBorder="1" applyAlignment="1">
      <alignment horizontal="center"/>
    </xf>
    <xf numFmtId="0" fontId="57" fillId="0" borderId="0" xfId="4011" applyFont="1" applyFill="1" applyBorder="1"/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showGridLines="0" topLeftCell="E24" zoomScale="82" zoomScaleNormal="80" workbookViewId="0">
      <selection activeCell="S18" sqref="S18"/>
    </sheetView>
  </sheetViews>
  <sheetFormatPr defaultColWidth="8.88671875" defaultRowHeight="15.75" x14ac:dyDescent="0.25"/>
  <cols>
    <col min="1" max="1" width="2.33203125" style="4" customWidth="1"/>
    <col min="2" max="3" width="2.21875" style="4" customWidth="1"/>
    <col min="4" max="4" width="3" style="4" customWidth="1"/>
    <col min="5" max="5" width="23.77734375" style="4" customWidth="1"/>
    <col min="6" max="6" width="4.44140625" style="4" customWidth="1"/>
    <col min="7" max="11" width="11.6640625" style="18" customWidth="1"/>
    <col min="12" max="13" width="14.33203125" style="18" customWidth="1"/>
    <col min="14" max="14" width="16.109375" style="18" customWidth="1"/>
    <col min="15" max="15" width="16" style="18" customWidth="1"/>
    <col min="16" max="16" width="11.44140625" style="18" customWidth="1"/>
    <col min="17" max="17" width="9.33203125" style="10" customWidth="1"/>
    <col min="18" max="18" width="2.21875" style="10" customWidth="1"/>
    <col min="19" max="19" width="15.21875" style="18" customWidth="1"/>
    <col min="20" max="20" width="12.21875" style="18" customWidth="1"/>
    <col min="21" max="21" width="13.77734375" style="10" customWidth="1"/>
    <col min="22" max="16384" width="8.88671875" style="4"/>
  </cols>
  <sheetData>
    <row r="1" spans="2:22" x14ac:dyDescent="0.2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2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2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25">
      <c r="B4" s="2" t="s">
        <v>14</v>
      </c>
      <c r="C4" s="2"/>
      <c r="D4" s="2"/>
      <c r="E4" s="2"/>
      <c r="F4" s="2"/>
    </row>
    <row r="5" spans="2:22" x14ac:dyDescent="0.2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18" x14ac:dyDescent="0.25">
      <c r="B6" s="41"/>
      <c r="C6" s="41"/>
      <c r="D6" s="41"/>
      <c r="E6" s="41"/>
      <c r="F6" s="41"/>
      <c r="G6" s="42" t="s">
        <v>49</v>
      </c>
      <c r="H6" s="42" t="s">
        <v>49</v>
      </c>
      <c r="I6" s="42" t="s">
        <v>49</v>
      </c>
      <c r="J6" s="42" t="s">
        <v>49</v>
      </c>
      <c r="K6" s="42" t="s">
        <v>49</v>
      </c>
      <c r="L6" s="42" t="s">
        <v>49</v>
      </c>
      <c r="M6" s="42" t="s">
        <v>49</v>
      </c>
      <c r="N6" s="42" t="s">
        <v>49</v>
      </c>
      <c r="O6" s="42" t="s">
        <v>48</v>
      </c>
      <c r="P6" s="42"/>
      <c r="Q6" s="43"/>
      <c r="R6" s="43"/>
      <c r="S6" s="42" t="s">
        <v>52</v>
      </c>
      <c r="T6" s="42"/>
      <c r="U6" s="43"/>
    </row>
    <row r="7" spans="2:22" ht="18" x14ac:dyDescent="0.25">
      <c r="B7" s="44" t="s">
        <v>0</v>
      </c>
      <c r="C7" s="44"/>
      <c r="D7" s="44"/>
      <c r="E7" s="44"/>
      <c r="F7" s="44"/>
      <c r="G7" s="45" t="s">
        <v>35</v>
      </c>
      <c r="H7" s="45" t="s">
        <v>68</v>
      </c>
      <c r="I7" s="45" t="s">
        <v>70</v>
      </c>
      <c r="J7" s="45" t="s">
        <v>71</v>
      </c>
      <c r="K7" s="45" t="s">
        <v>72</v>
      </c>
      <c r="L7" s="45" t="s">
        <v>73</v>
      </c>
      <c r="M7" s="45" t="s">
        <v>75</v>
      </c>
      <c r="N7" s="46" t="s">
        <v>76</v>
      </c>
      <c r="O7" s="46" t="str">
        <f>N7</f>
        <v>Apr-Oct.</v>
      </c>
      <c r="P7" s="45" t="s">
        <v>36</v>
      </c>
      <c r="Q7" s="47" t="s">
        <v>39</v>
      </c>
      <c r="R7" s="47"/>
      <c r="S7" s="46" t="str">
        <f>N7</f>
        <v>Apr-Oct.</v>
      </c>
      <c r="T7" s="45" t="s">
        <v>36</v>
      </c>
      <c r="U7" s="47" t="s">
        <v>39</v>
      </c>
    </row>
    <row r="9" spans="2:22" x14ac:dyDescent="0.2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140490.78381976744</v>
      </c>
      <c r="N9" s="21">
        <f t="shared" si="1"/>
        <v>593137.57896356238</v>
      </c>
      <c r="O9" s="21">
        <f t="shared" si="1"/>
        <v>579437.79005933087</v>
      </c>
      <c r="P9" s="21">
        <f t="shared" si="1"/>
        <v>13699.788904231596</v>
      </c>
      <c r="Q9" s="11">
        <f t="shared" ref="Q9:Q14" si="2">P9/ABS(O9)</f>
        <v>2.3643243742919876E-2</v>
      </c>
      <c r="R9" s="11"/>
      <c r="S9" s="21">
        <f t="shared" ref="S9:T9" si="3">SUM(S10:S14)</f>
        <v>494470.8854362173</v>
      </c>
      <c r="T9" s="21">
        <f t="shared" si="3"/>
        <v>98666.693527345065</v>
      </c>
      <c r="U9" s="11">
        <f>T9/ABS(S9)</f>
        <v>0.19953994549204304</v>
      </c>
    </row>
    <row r="10" spans="2:22" x14ac:dyDescent="0.25">
      <c r="B10" s="2"/>
      <c r="C10" s="2" t="s">
        <v>9</v>
      </c>
      <c r="D10" s="2"/>
      <c r="E10" s="2"/>
      <c r="F10" s="2"/>
      <c r="G10" s="19">
        <f t="shared" ref="G10:P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475692.72675260005</v>
      </c>
      <c r="O10" s="19">
        <f t="shared" si="4"/>
        <v>471401.07026720716</v>
      </c>
      <c r="P10" s="19">
        <f t="shared" si="4"/>
        <v>4291.6564853928867</v>
      </c>
      <c r="Q10" s="12">
        <f t="shared" si="2"/>
        <v>9.1040448486046522E-3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5">T10/ABS(S10)</f>
        <v>5.7446095091638075E-2</v>
      </c>
    </row>
    <row r="11" spans="2:22" x14ac:dyDescent="0.25">
      <c r="B11" s="2"/>
      <c r="C11" s="2" t="s">
        <v>15</v>
      </c>
      <c r="D11" s="2"/>
      <c r="E11" s="2"/>
      <c r="F11" s="2"/>
      <c r="G11" s="19">
        <f t="shared" ref="G11:P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72991.900058167434</v>
      </c>
      <c r="N11" s="19">
        <f t="shared" si="6"/>
        <v>113245.51465472675</v>
      </c>
      <c r="O11" s="19">
        <f t="shared" si="6"/>
        <v>104729.72344920273</v>
      </c>
      <c r="P11" s="19">
        <f t="shared" si="6"/>
        <v>8515.7912055240158</v>
      </c>
      <c r="Q11" s="12">
        <f t="shared" si="2"/>
        <v>8.1312075741844639E-2</v>
      </c>
      <c r="R11" s="12"/>
      <c r="S11" s="19">
        <f>S88</f>
        <v>39474.199023685396</v>
      </c>
      <c r="T11" s="19">
        <f>T88</f>
        <v>73771.315631041361</v>
      </c>
      <c r="U11" s="12">
        <f t="shared" si="5"/>
        <v>1.8688489559161652</v>
      </c>
    </row>
    <row r="12" spans="2:22" x14ac:dyDescent="0.25">
      <c r="B12" s="2"/>
      <c r="C12" s="2" t="s">
        <v>11</v>
      </c>
      <c r="D12" s="2"/>
      <c r="E12" s="2"/>
      <c r="F12" s="2"/>
      <c r="G12" s="19">
        <f t="shared" ref="G12:P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102.6175284</v>
      </c>
      <c r="N12" s="19">
        <f t="shared" si="7"/>
        <v>102.6175284</v>
      </c>
      <c r="O12" s="19">
        <f t="shared" si="7"/>
        <v>388.30370808761563</v>
      </c>
      <c r="P12" s="19">
        <f t="shared" si="7"/>
        <v>-285.68617968761566</v>
      </c>
      <c r="Q12" s="12">
        <f t="shared" si="2"/>
        <v>-0.73572869312686118</v>
      </c>
      <c r="R12" s="12"/>
      <c r="S12" s="19">
        <f>S90</f>
        <v>735.00725108999995</v>
      </c>
      <c r="T12" s="19">
        <f>T90</f>
        <v>-632.38972268999999</v>
      </c>
      <c r="U12" s="12">
        <f t="shared" si="5"/>
        <v>-0.86038569245701946</v>
      </c>
    </row>
    <row r="13" spans="2:22" x14ac:dyDescent="0.25">
      <c r="B13" s="2"/>
      <c r="C13" s="2" t="s">
        <v>16</v>
      </c>
      <c r="D13" s="2"/>
      <c r="E13" s="2"/>
      <c r="F13" s="2"/>
      <c r="G13" s="19">
        <f t="shared" ref="G13:P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25">
      <c r="B14" s="2"/>
      <c r="C14" s="2" t="s">
        <v>13</v>
      </c>
      <c r="D14" s="2"/>
      <c r="E14" s="2"/>
      <c r="F14" s="2"/>
      <c r="G14" s="19">
        <f t="shared" ref="G14:P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4096.7200278356004</v>
      </c>
      <c r="O14" s="19">
        <f t="shared" si="9"/>
        <v>2918.69263483329</v>
      </c>
      <c r="P14" s="19">
        <f t="shared" si="9"/>
        <v>1178.0273930023104</v>
      </c>
      <c r="Q14" s="12">
        <f t="shared" si="2"/>
        <v>0.40361474824141497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0">T14/ABS(S14)</f>
        <v>-7.1272499338526307E-2</v>
      </c>
    </row>
    <row r="15" spans="2:22" x14ac:dyDescent="0.2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25">
      <c r="B16" s="5" t="s">
        <v>2</v>
      </c>
      <c r="C16" s="6"/>
      <c r="D16" s="6"/>
      <c r="E16" s="6"/>
      <c r="F16" s="6"/>
      <c r="G16" s="21">
        <f t="shared" ref="G16:O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591954.59606176394</v>
      </c>
      <c r="O16" s="21">
        <f t="shared" si="11"/>
        <v>603696.82921127905</v>
      </c>
      <c r="P16" s="21">
        <f>P17+P26</f>
        <v>-11742.233149515037</v>
      </c>
      <c r="Q16" s="11">
        <f>P16/ABS(O16)</f>
        <v>-1.9450546336074171E-2</v>
      </c>
      <c r="R16" s="11"/>
      <c r="S16" s="21">
        <f t="shared" ref="S16" si="12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25">
      <c r="B17" s="2"/>
      <c r="C17" s="2" t="s">
        <v>17</v>
      </c>
      <c r="D17" s="2"/>
      <c r="E17" s="2"/>
      <c r="F17" s="2"/>
      <c r="G17" s="19">
        <f t="shared" ref="G17:P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562657.62053751398</v>
      </c>
      <c r="O17" s="19">
        <f t="shared" si="13"/>
        <v>568705.12021127902</v>
      </c>
      <c r="P17" s="19">
        <f t="shared" si="13"/>
        <v>-6047.4996737650272</v>
      </c>
      <c r="Q17" s="12">
        <f>P17/ABS(O17)</f>
        <v>-1.0633805567845647E-2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14">T17/ABS(S17)</f>
        <v>0.11763291231204291</v>
      </c>
    </row>
    <row r="18" spans="2:21" x14ac:dyDescent="0.2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208166</v>
      </c>
      <c r="P18" s="19">
        <f>N18-O18</f>
        <v>-6923.73663484602</v>
      </c>
      <c r="Q18" s="12">
        <f t="shared" ref="Q18:Q42" si="15">P18/ABS(O18)</f>
        <v>-3.3260650801985051E-2</v>
      </c>
      <c r="R18" s="12"/>
      <c r="S18" s="19">
        <v>165030.27961981006</v>
      </c>
      <c r="T18" s="19">
        <f t="shared" ref="T18" si="16">N18-S18</f>
        <v>36211.983745343925</v>
      </c>
      <c r="U18" s="12">
        <f t="shared" si="14"/>
        <v>0.21942630060839499</v>
      </c>
    </row>
    <row r="19" spans="2:21" x14ac:dyDescent="0.25">
      <c r="B19" s="2"/>
      <c r="C19" s="2"/>
      <c r="D19" s="2" t="s">
        <v>43</v>
      </c>
      <c r="E19" s="2"/>
      <c r="F19" s="2"/>
      <c r="G19" s="19">
        <f t="shared" ref="G19:P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19">
        <f t="shared" si="17"/>
        <v>257244.76500000001</v>
      </c>
      <c r="O19" s="19">
        <f t="shared" si="17"/>
        <v>258162.11300000001</v>
      </c>
      <c r="P19" s="19">
        <f t="shared" si="17"/>
        <v>-917.34799999998177</v>
      </c>
      <c r="Q19" s="12">
        <f t="shared" si="15"/>
        <v>-3.5533796548991746E-3</v>
      </c>
      <c r="R19" s="12"/>
      <c r="S19" s="19">
        <f>S20+S21</f>
        <v>240573.98050698001</v>
      </c>
      <c r="T19" s="19">
        <f>T20+T21</f>
        <v>16670.784493020008</v>
      </c>
      <c r="U19" s="12">
        <f t="shared" si="14"/>
        <v>6.9295875048034639E-2</v>
      </c>
    </row>
    <row r="20" spans="2:21" x14ac:dyDescent="0.2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241737.08966803821</v>
      </c>
      <c r="P20" s="19">
        <f t="shared" ref="P20:P21" si="18">N20-O20</f>
        <v>1762.6138978918025</v>
      </c>
      <c r="Q20" s="12">
        <f>P20/ABS(O20)</f>
        <v>7.2914499811025492E-3</v>
      </c>
      <c r="R20" s="12"/>
      <c r="S20" s="19">
        <v>224832.45140404601</v>
      </c>
      <c r="T20" s="19">
        <f t="shared" ref="T20:T21" si="19">N20-S20</f>
        <v>18667.252161884011</v>
      </c>
      <c r="U20" s="12">
        <f t="shared" si="14"/>
        <v>8.3027392377344689E-2</v>
      </c>
    </row>
    <row r="21" spans="2:21" x14ac:dyDescent="0.2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16425.023331961784</v>
      </c>
      <c r="P21" s="19">
        <f t="shared" si="18"/>
        <v>-2679.9618978917842</v>
      </c>
      <c r="Q21" s="12">
        <f t="shared" si="15"/>
        <v>-0.16316335409258095</v>
      </c>
      <c r="R21" s="12"/>
      <c r="S21" s="19">
        <v>15741.529102934001</v>
      </c>
      <c r="T21" s="19">
        <f t="shared" si="19"/>
        <v>-1996.4676688640011</v>
      </c>
      <c r="U21" s="12">
        <f t="shared" si="14"/>
        <v>-0.12682806452975953</v>
      </c>
    </row>
    <row r="22" spans="2:21" x14ac:dyDescent="0.25">
      <c r="B22" s="2"/>
      <c r="C22" s="2"/>
      <c r="D22" s="2" t="s">
        <v>25</v>
      </c>
      <c r="E22" s="2"/>
      <c r="F22" s="2"/>
      <c r="G22" s="19">
        <f t="shared" ref="G22:O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104170.59217236</v>
      </c>
      <c r="O22" s="19">
        <f t="shared" si="20"/>
        <v>102377.00721127904</v>
      </c>
      <c r="P22" s="19">
        <f>P23+P24</f>
        <v>1793.5849610809746</v>
      </c>
      <c r="Q22" s="12">
        <f t="shared" si="15"/>
        <v>1.7519411925956092E-2</v>
      </c>
      <c r="R22" s="12"/>
      <c r="S22" s="19">
        <f t="shared" ref="S22" si="21">S23+S24</f>
        <v>97832.614663829998</v>
      </c>
      <c r="T22" s="19">
        <f>T23+T24</f>
        <v>6337.9775085300062</v>
      </c>
      <c r="U22" s="12">
        <f t="shared" si="14"/>
        <v>6.4783891653191594E-2</v>
      </c>
    </row>
    <row r="23" spans="2:21" x14ac:dyDescent="0.2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39719.58310037035</v>
      </c>
      <c r="P23" s="19">
        <f t="shared" ref="P23:P24" si="22">N23-O23</f>
        <v>1739.5701628996467</v>
      </c>
      <c r="Q23" s="12">
        <f t="shared" si="15"/>
        <v>4.3796284530575214E-2</v>
      </c>
      <c r="R23" s="12"/>
      <c r="S23" s="19">
        <v>38797.065064820003</v>
      </c>
      <c r="T23" s="19">
        <f t="shared" ref="T23:T24" si="23">N23-S23</f>
        <v>2662.0881984499938</v>
      </c>
      <c r="U23" s="12">
        <f t="shared" si="14"/>
        <v>6.8615710853445311E-2</v>
      </c>
    </row>
    <row r="24" spans="2:21" x14ac:dyDescent="0.2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62657.42411090868</v>
      </c>
      <c r="P24" s="19">
        <f t="shared" si="22"/>
        <v>54.014798181327933</v>
      </c>
      <c r="Q24" s="12">
        <f t="shared" si="15"/>
        <v>8.6206541280275733E-4</v>
      </c>
      <c r="R24" s="12"/>
      <c r="S24" s="19">
        <v>59035.549599009995</v>
      </c>
      <c r="T24" s="19">
        <f t="shared" si="23"/>
        <v>3675.8893100800124</v>
      </c>
      <c r="U24" s="12">
        <f t="shared" si="14"/>
        <v>6.2265691351193177E-2</v>
      </c>
    </row>
    <row r="25" spans="2:21" x14ac:dyDescent="0.2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25">
      <c r="B26" s="2"/>
      <c r="C26" s="2" t="s">
        <v>18</v>
      </c>
      <c r="D26" s="2"/>
      <c r="E26" s="2"/>
      <c r="F26" s="2"/>
      <c r="G26" s="19">
        <f t="shared" ref="G26:P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29296.975524249992</v>
      </c>
      <c r="O26" s="19">
        <f t="shared" si="24"/>
        <v>34991.709000000003</v>
      </c>
      <c r="P26" s="19">
        <f t="shared" si="24"/>
        <v>-5694.7334757500103</v>
      </c>
      <c r="Q26" s="12">
        <f t="shared" si="15"/>
        <v>-0.16274522275405326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25">T26/ABS(S26)</f>
        <v>0.10347595311327459</v>
      </c>
    </row>
    <row r="27" spans="2:21" x14ac:dyDescent="0.2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34991.709000000003</v>
      </c>
      <c r="P27" s="19">
        <f>N27-O27</f>
        <v>-5694.7334757500103</v>
      </c>
      <c r="Q27" s="12">
        <f t="shared" si="15"/>
        <v>-0.16274522275405326</v>
      </c>
      <c r="R27" s="12"/>
      <c r="S27" s="19">
        <v>26549.718135309999</v>
      </c>
      <c r="T27" s="19">
        <f>N27-S27</f>
        <v>2747.2573889399937</v>
      </c>
      <c r="U27" s="12">
        <f t="shared" si="25"/>
        <v>0.10347595311327459</v>
      </c>
    </row>
    <row r="28" spans="2:21" x14ac:dyDescent="0.2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25">
      <c r="B29" s="5" t="s">
        <v>3</v>
      </c>
      <c r="C29" s="6"/>
      <c r="D29" s="6"/>
      <c r="E29" s="6"/>
      <c r="F29" s="6"/>
      <c r="G29" s="21">
        <f t="shared" ref="G29:P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55748.09028889348</v>
      </c>
      <c r="N29" s="21">
        <f t="shared" si="26"/>
        <v>1182.9829017984448</v>
      </c>
      <c r="O29" s="21">
        <f t="shared" si="26"/>
        <v>-24259.039151948178</v>
      </c>
      <c r="P29" s="21">
        <f t="shared" si="26"/>
        <v>25442.022053746634</v>
      </c>
      <c r="Q29" s="11">
        <f t="shared" si="15"/>
        <v>1.0487646231323822</v>
      </c>
      <c r="R29" s="11"/>
      <c r="S29" s="21">
        <f>+S9-S16</f>
        <v>-35515.707489712746</v>
      </c>
      <c r="T29" s="21">
        <f>+T9-T16</f>
        <v>36698.690391511132</v>
      </c>
      <c r="U29" s="11">
        <f>T29/ABS(S29)</f>
        <v>1.0333087240945726</v>
      </c>
    </row>
    <row r="30" spans="2:21" x14ac:dyDescent="0.2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25">
      <c r="B31" s="5" t="s">
        <v>4</v>
      </c>
      <c r="C31" s="6"/>
      <c r="D31" s="6"/>
      <c r="E31" s="6"/>
      <c r="F31" s="6"/>
      <c r="G31" s="21">
        <f t="shared" ref="G31:O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100087.53406407731</v>
      </c>
      <c r="O31" s="21">
        <f t="shared" si="27"/>
        <v>95351.523017319996</v>
      </c>
      <c r="P31" s="21">
        <f>P32+P33</f>
        <v>4736.0110467573104</v>
      </c>
      <c r="Q31" s="11">
        <f t="shared" si="15"/>
        <v>4.9668960671944845E-2</v>
      </c>
      <c r="R31" s="11"/>
      <c r="S31" s="21">
        <f t="shared" ref="S31" si="28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2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46000</v>
      </c>
      <c r="P32" s="19">
        <f t="shared" ref="P32:P33" si="29">N32-O32</f>
        <v>7594.3601421500061</v>
      </c>
      <c r="Q32" s="12">
        <f t="shared" si="15"/>
        <v>0.16509478569891317</v>
      </c>
      <c r="R32" s="12"/>
      <c r="S32" s="19">
        <v>39724.883955309997</v>
      </c>
      <c r="T32" s="19">
        <f t="shared" ref="T32:T33" si="30">N32-S32</f>
        <v>13869.476186840009</v>
      </c>
      <c r="U32" s="12">
        <f t="shared" ref="U32:U33" si="31">T32/ABS(S32)</f>
        <v>0.34913824298248419</v>
      </c>
    </row>
    <row r="33" spans="2:21" x14ac:dyDescent="0.2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49351.523017319996</v>
      </c>
      <c r="P33" s="19">
        <f t="shared" si="29"/>
        <v>-2858.3490953926957</v>
      </c>
      <c r="Q33" s="12">
        <f t="shared" si="15"/>
        <v>-5.7918153698915301E-2</v>
      </c>
      <c r="R33" s="12"/>
      <c r="S33" s="19">
        <v>98827.650327750292</v>
      </c>
      <c r="T33" s="19">
        <f t="shared" si="30"/>
        <v>-52334.476405822992</v>
      </c>
      <c r="U33" s="12">
        <f t="shared" si="31"/>
        <v>-0.529552976644308</v>
      </c>
    </row>
    <row r="34" spans="2:21" x14ac:dyDescent="0.2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2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720.36151307257398</v>
      </c>
      <c r="N35" s="31">
        <f>SUM(G35:M35)</f>
        <v>4776.0372944455457</v>
      </c>
      <c r="O35" s="24">
        <v>2840.1537562981439</v>
      </c>
      <c r="P35" s="21">
        <f t="shared" ref="P35:P36" si="32">N35-O35</f>
        <v>1935.8835381474019</v>
      </c>
      <c r="Q35" s="11">
        <f t="shared" si="15"/>
        <v>0.6816122309767596</v>
      </c>
      <c r="R35" s="11"/>
      <c r="S35" s="24">
        <v>4590.9323520348098</v>
      </c>
      <c r="T35" s="21">
        <f>N35-S35</f>
        <v>185.10494241073593</v>
      </c>
      <c r="U35" s="11">
        <f>T35/ABS(S35)</f>
        <v>4.0319684154939257E-2</v>
      </c>
    </row>
    <row r="36" spans="2:21" s="5" customFormat="1" x14ac:dyDescent="0.2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2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2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25">
      <c r="B38" s="5" t="s">
        <v>5</v>
      </c>
      <c r="C38" s="6"/>
      <c r="D38" s="6"/>
      <c r="E38" s="6"/>
      <c r="F38" s="6"/>
      <c r="G38" s="21">
        <f t="shared" ref="G38:O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121906.4335396</v>
      </c>
      <c r="O38" s="21">
        <f t="shared" si="33"/>
        <v>121253.143686578</v>
      </c>
      <c r="P38" s="21">
        <f>SUM(P39:P40)</f>
        <v>653.28985302200454</v>
      </c>
      <c r="Q38" s="11">
        <f t="shared" si="15"/>
        <v>5.3878178590624024E-3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2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54861.564056143332</v>
      </c>
      <c r="P39" s="19">
        <f>N39-O39</f>
        <v>70.579350706662808</v>
      </c>
      <c r="Q39" s="12">
        <f t="shared" si="15"/>
        <v>1.2864990621564208E-3</v>
      </c>
      <c r="R39" s="12"/>
      <c r="S39" s="19">
        <v>12531.408113740001</v>
      </c>
      <c r="T39" s="19">
        <f t="shared" ref="T39:T40" si="34">N39-S39</f>
        <v>42400.735293109996</v>
      </c>
      <c r="U39" s="12">
        <f t="shared" ref="U39:U40" si="35">T39/ABS(S39)</f>
        <v>3.3835571316698174</v>
      </c>
    </row>
    <row r="40" spans="2:21" x14ac:dyDescent="0.2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66391.579630434659</v>
      </c>
      <c r="P40" s="19">
        <f>N40-O40</f>
        <v>582.71050231534173</v>
      </c>
      <c r="Q40" s="12">
        <f t="shared" si="15"/>
        <v>8.7768735969074689E-3</v>
      </c>
      <c r="R40" s="12"/>
      <c r="S40" s="19">
        <v>52006.841839699999</v>
      </c>
      <c r="T40" s="19">
        <f t="shared" si="34"/>
        <v>14967.448293050002</v>
      </c>
      <c r="U40" s="12">
        <f t="shared" si="35"/>
        <v>0.28779767745143936</v>
      </c>
    </row>
    <row r="41" spans="2:21" x14ac:dyDescent="0.2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25">
      <c r="B42" s="5" t="s">
        <v>6</v>
      </c>
      <c r="C42" s="6"/>
      <c r="D42" s="6"/>
      <c r="E42" s="6"/>
      <c r="F42" s="6"/>
      <c r="G42" s="21">
        <f t="shared" ref="G42:P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42585.989102506057</v>
      </c>
      <c r="N42" s="21">
        <f t="shared" si="36"/>
        <v>-15859.879279278699</v>
      </c>
      <c r="O42" s="21">
        <f t="shared" si="36"/>
        <v>-47320.506064908033</v>
      </c>
      <c r="P42" s="21">
        <f t="shared" si="36"/>
        <v>31460.626785629342</v>
      </c>
      <c r="Q42" s="11">
        <f t="shared" si="15"/>
        <v>0.6648413003545609</v>
      </c>
      <c r="R42" s="11"/>
      <c r="S42" s="21">
        <f>+S29+S31-S38+S35-S36</f>
        <v>37489.509191942358</v>
      </c>
      <c r="T42" s="21">
        <f>+T29+T31-T38+T35-T36</f>
        <v>-53349.388471221115</v>
      </c>
      <c r="U42" s="11">
        <f>T42/ABS(S42)</f>
        <v>-1.4230484639870273</v>
      </c>
    </row>
    <row r="43" spans="2:21" x14ac:dyDescent="0.2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.5" thickBot="1" x14ac:dyDescent="0.3">
      <c r="B44" s="5" t="s">
        <v>7</v>
      </c>
      <c r="C44" s="6"/>
      <c r="D44" s="6"/>
      <c r="E44" s="6"/>
      <c r="F44" s="6"/>
      <c r="G44" s="21">
        <f t="shared" ref="G44:P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69182.384414243483</v>
      </c>
      <c r="N44" s="21">
        <f t="shared" si="37"/>
        <v>105353.57507415845</v>
      </c>
      <c r="O44" s="21">
        <f t="shared" si="37"/>
        <v>78117.968059330859</v>
      </c>
      <c r="P44" s="21">
        <f t="shared" si="37"/>
        <v>27235.607014827609</v>
      </c>
      <c r="Q44" s="11">
        <f>P44/ABS(O44)</f>
        <v>0.3486471511156316</v>
      </c>
      <c r="R44" s="30"/>
      <c r="S44" s="21">
        <f>+S29+S22</f>
        <v>62316.907174117252</v>
      </c>
      <c r="T44" s="21">
        <f>+T29+T22</f>
        <v>43036.667900041139</v>
      </c>
      <c r="U44" s="11">
        <f>T44/ABS(S44)</f>
        <v>0.69060981765019336</v>
      </c>
    </row>
    <row r="45" spans="2:21" x14ac:dyDescent="0.2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2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2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2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2:21" x14ac:dyDescent="0.2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2:21" ht="18" x14ac:dyDescent="0.25">
      <c r="B50" s="41"/>
      <c r="C50" s="41"/>
      <c r="D50" s="41"/>
      <c r="E50" s="41"/>
      <c r="F50" s="41"/>
      <c r="G50" s="42" t="s">
        <v>49</v>
      </c>
      <c r="H50" s="42" t="s">
        <v>49</v>
      </c>
      <c r="I50" s="42" t="s">
        <v>49</v>
      </c>
      <c r="J50" s="42" t="str">
        <f>J6</f>
        <v>Prov.</v>
      </c>
      <c r="K50" s="42" t="str">
        <f>K6</f>
        <v>Prov.</v>
      </c>
      <c r="L50" s="42" t="str">
        <f>L6</f>
        <v>Prov.</v>
      </c>
      <c r="M50" s="42" t="str">
        <f>M6</f>
        <v>Prov.</v>
      </c>
      <c r="N50" s="42" t="s">
        <v>49</v>
      </c>
      <c r="O50" s="42" t="s">
        <v>48</v>
      </c>
      <c r="P50" s="42"/>
      <c r="Q50" s="43"/>
      <c r="R50" s="48"/>
      <c r="S50" s="42" t="str">
        <f>S6</f>
        <v>FY 2023/24</v>
      </c>
      <c r="T50" s="42"/>
      <c r="U50" s="43"/>
    </row>
    <row r="51" spans="2:21" ht="18" x14ac:dyDescent="0.25">
      <c r="B51" s="44" t="s">
        <v>0</v>
      </c>
      <c r="C51" s="44"/>
      <c r="D51" s="44"/>
      <c r="E51" s="44"/>
      <c r="F51" s="44"/>
      <c r="G51" s="45" t="s">
        <v>35</v>
      </c>
      <c r="H51" s="45" t="s">
        <v>69</v>
      </c>
      <c r="I51" s="45" t="s">
        <v>70</v>
      </c>
      <c r="J51" s="45" t="str">
        <f>J7</f>
        <v>July</v>
      </c>
      <c r="K51" s="45" t="str">
        <f>K7</f>
        <v>August</v>
      </c>
      <c r="L51" s="45" t="str">
        <f t="shared" ref="L51:N51" si="38">L7</f>
        <v>September</v>
      </c>
      <c r="M51" s="45" t="str">
        <f>M7</f>
        <v>October</v>
      </c>
      <c r="N51" s="45" t="str">
        <f t="shared" si="38"/>
        <v>Apr-Oct.</v>
      </c>
      <c r="O51" s="45" t="str">
        <f>+O7</f>
        <v>Apr-Oct.</v>
      </c>
      <c r="P51" s="45" t="str">
        <f>P7</f>
        <v>Diff</v>
      </c>
      <c r="Q51" s="47" t="str">
        <f>Q7</f>
        <v>Diff %</v>
      </c>
      <c r="R51" s="47"/>
      <c r="S51" s="45" t="str">
        <f>+S7</f>
        <v>Apr-Oct.</v>
      </c>
      <c r="T51" s="45" t="str">
        <f>T7</f>
        <v>Diff</v>
      </c>
      <c r="U51" s="47" t="str">
        <f>U7</f>
        <v>Diff %</v>
      </c>
    </row>
    <row r="52" spans="2:21" x14ac:dyDescent="0.25">
      <c r="B52" s="3"/>
      <c r="C52" s="3"/>
      <c r="D52" s="3"/>
      <c r="E52" s="3"/>
      <c r="F52" s="3"/>
    </row>
    <row r="53" spans="2:21" x14ac:dyDescent="0.25">
      <c r="B53" s="4" t="s">
        <v>1</v>
      </c>
      <c r="C53" s="2"/>
      <c r="D53" s="2"/>
      <c r="E53" s="2"/>
      <c r="F53" s="2"/>
      <c r="G53" s="21">
        <f t="shared" ref="G53:O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140490.78381976744</v>
      </c>
      <c r="N53" s="21">
        <f t="shared" si="39"/>
        <v>593137.57896356238</v>
      </c>
      <c r="O53" s="21">
        <f t="shared" si="39"/>
        <v>579437.79005933087</v>
      </c>
      <c r="P53" s="21">
        <f t="shared" ref="P53" si="40">N53-O53</f>
        <v>13699.788904231507</v>
      </c>
      <c r="Q53" s="11">
        <f t="shared" ref="Q53" si="41">P53/ABS(O53)</f>
        <v>2.3643243742919724E-2</v>
      </c>
      <c r="R53" s="11"/>
      <c r="S53" s="21">
        <f t="shared" ref="S53:T53" si="42">S55+S88+S90+S92+S94</f>
        <v>494470.8854362173</v>
      </c>
      <c r="T53" s="21">
        <f t="shared" si="42"/>
        <v>98666.693527345065</v>
      </c>
      <c r="U53" s="11">
        <f>T53/ABS(S53)</f>
        <v>0.19953994549204304</v>
      </c>
    </row>
    <row r="54" spans="2:21" x14ac:dyDescent="0.2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2:21" x14ac:dyDescent="0.25">
      <c r="B55" s="4" t="s">
        <v>9</v>
      </c>
      <c r="C55" s="2"/>
      <c r="D55" s="2"/>
      <c r="E55" s="2"/>
      <c r="F55" s="2"/>
      <c r="G55" s="21">
        <f t="shared" ref="G55:O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475692.72675260005</v>
      </c>
      <c r="O55" s="21">
        <f t="shared" si="43"/>
        <v>471401.07026720716</v>
      </c>
      <c r="P55" s="21">
        <f t="shared" ref="P55" si="44">N55-O55</f>
        <v>4291.6564853928867</v>
      </c>
      <c r="Q55" s="11">
        <f t="shared" ref="Q55:Q63" si="45">P55/ABS(O55)</f>
        <v>9.1040448486046522E-3</v>
      </c>
      <c r="R55" s="11"/>
      <c r="S55" s="21">
        <f t="shared" ref="S55:T55" si="46">S57+S65+S80</f>
        <v>449850.56823286728</v>
      </c>
      <c r="T55" s="21">
        <f t="shared" si="46"/>
        <v>25842.158519732715</v>
      </c>
      <c r="U55" s="11">
        <f>T55/ABS(S55)</f>
        <v>5.7446095091638075E-2</v>
      </c>
    </row>
    <row r="56" spans="2:21" x14ac:dyDescent="0.2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2:21" x14ac:dyDescent="0.25">
      <c r="B57" s="2"/>
      <c r="C57" s="2" t="s">
        <v>55</v>
      </c>
      <c r="D57" s="2"/>
      <c r="E57" s="2"/>
      <c r="F57" s="2"/>
      <c r="G57" s="19">
        <f t="shared" ref="G57:M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ref="N57:P57" si="48">SUM(N58:N63)</f>
        <v>146470.53612400001</v>
      </c>
      <c r="O57" s="19">
        <f t="shared" si="48"/>
        <v>135418.72756288215</v>
      </c>
      <c r="P57" s="19">
        <f t="shared" si="48"/>
        <v>11051.808561117836</v>
      </c>
      <c r="Q57" s="12">
        <f t="shared" si="45"/>
        <v>8.1612113479547291E-2</v>
      </c>
      <c r="R57" s="12"/>
      <c r="S57" s="19">
        <f t="shared" ref="S57:T57" si="49">SUM(S58:S63)</f>
        <v>130236.72163700001</v>
      </c>
      <c r="T57" s="19">
        <f t="shared" si="49"/>
        <v>16233.814487</v>
      </c>
      <c r="U57" s="12">
        <f t="shared" ref="U57" si="50">T57/ABS(S57)</f>
        <v>0.12464851911926508</v>
      </c>
    </row>
    <row r="58" spans="2:21" x14ac:dyDescent="0.2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1">N58-O58</f>
        <v>0</v>
      </c>
      <c r="Q58" s="12">
        <v>0</v>
      </c>
      <c r="R58" s="12"/>
      <c r="S58" s="19">
        <v>0</v>
      </c>
      <c r="T58" s="19">
        <f t="shared" ref="T58:T63" si="52">N58-S58</f>
        <v>0</v>
      </c>
      <c r="U58" s="12">
        <v>0</v>
      </c>
    </row>
    <row r="59" spans="2:21" x14ac:dyDescent="0.2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3">SUM(G59:M59)</f>
        <v>37216.231801000002</v>
      </c>
      <c r="O59" s="19">
        <v>31839.163954864365</v>
      </c>
      <c r="P59" s="19">
        <f t="shared" si="51"/>
        <v>5377.0678461356365</v>
      </c>
      <c r="Q59" s="12">
        <f t="shared" si="45"/>
        <v>0.16888219344447114</v>
      </c>
      <c r="R59" s="12"/>
      <c r="S59" s="19">
        <v>34165.246585999994</v>
      </c>
      <c r="T59" s="19">
        <f t="shared" si="52"/>
        <v>3050.9852150000079</v>
      </c>
      <c r="U59" s="12">
        <f t="shared" ref="U59:U63" si="54">T59/ABS(S59)</f>
        <v>8.9300839884768168E-2</v>
      </c>
    </row>
    <row r="60" spans="2:21" x14ac:dyDescent="0.2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3"/>
        <v>82027.386811999997</v>
      </c>
      <c r="O60" s="19">
        <v>78506.752984732972</v>
      </c>
      <c r="P60" s="19">
        <f t="shared" si="51"/>
        <v>3520.6338272670255</v>
      </c>
      <c r="Q60" s="12">
        <f t="shared" si="45"/>
        <v>4.4844980761740011E-2</v>
      </c>
      <c r="R60" s="12"/>
      <c r="S60" s="19">
        <v>73638.945604000008</v>
      </c>
      <c r="T60" s="19">
        <f t="shared" si="52"/>
        <v>8388.4412079999893</v>
      </c>
      <c r="U60" s="12">
        <f t="shared" si="54"/>
        <v>0.1139131086030153</v>
      </c>
    </row>
    <row r="61" spans="2:21" x14ac:dyDescent="0.2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3"/>
        <v>2002.8508959999999</v>
      </c>
      <c r="O61" s="19">
        <v>2464.8393203684404</v>
      </c>
      <c r="P61" s="19">
        <f t="shared" si="51"/>
        <v>-461.98842436844052</v>
      </c>
      <c r="Q61" s="12">
        <f t="shared" si="45"/>
        <v>-0.1874314567082544</v>
      </c>
      <c r="R61" s="12"/>
      <c r="S61" s="19">
        <v>1795.2066020000004</v>
      </c>
      <c r="T61" s="19">
        <f t="shared" si="52"/>
        <v>207.64429399999949</v>
      </c>
      <c r="U61" s="12">
        <f t="shared" si="54"/>
        <v>0.11566595943256198</v>
      </c>
    </row>
    <row r="62" spans="2:21" x14ac:dyDescent="0.2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3"/>
        <v>2991.6688210000002</v>
      </c>
      <c r="O62" s="19">
        <v>2729.648491102917</v>
      </c>
      <c r="P62" s="19">
        <f t="shared" si="51"/>
        <v>262.02032989708323</v>
      </c>
      <c r="Q62" s="12">
        <f t="shared" si="45"/>
        <v>9.5990502348972287E-2</v>
      </c>
      <c r="R62" s="12"/>
      <c r="S62" s="19">
        <v>2520.1270319999999</v>
      </c>
      <c r="T62" s="19">
        <f t="shared" si="52"/>
        <v>471.54178900000034</v>
      </c>
      <c r="U62" s="12">
        <f t="shared" si="54"/>
        <v>0.18711032539727956</v>
      </c>
    </row>
    <row r="63" spans="2:21" x14ac:dyDescent="0.2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3"/>
        <v>22232.397794</v>
      </c>
      <c r="O63" s="19">
        <v>19878.322811813468</v>
      </c>
      <c r="P63" s="19">
        <f t="shared" si="51"/>
        <v>2354.074982186532</v>
      </c>
      <c r="Q63" s="12">
        <f t="shared" si="45"/>
        <v>0.11842422544760825</v>
      </c>
      <c r="R63" s="12"/>
      <c r="S63" s="19">
        <v>18117.195812999998</v>
      </c>
      <c r="T63" s="19">
        <f t="shared" si="52"/>
        <v>4115.201981000002</v>
      </c>
      <c r="U63" s="12">
        <f t="shared" si="54"/>
        <v>0.22714342900942416</v>
      </c>
    </row>
    <row r="64" spans="2:21" x14ac:dyDescent="0.2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25">
      <c r="B65" s="2"/>
      <c r="C65" s="2" t="s">
        <v>54</v>
      </c>
      <c r="D65" s="2"/>
      <c r="E65" s="2"/>
      <c r="F65" s="2"/>
      <c r="G65" s="19">
        <f t="shared" ref="G65:N65" si="55">SUM(G66:G78)</f>
        <v>22687.866880129997</v>
      </c>
      <c r="H65" s="19">
        <f t="shared" si="55"/>
        <v>23253.505496670001</v>
      </c>
      <c r="I65" s="19">
        <f t="shared" si="55"/>
        <v>21130.315241169999</v>
      </c>
      <c r="J65" s="19">
        <f t="shared" si="55"/>
        <v>21398.513473790001</v>
      </c>
      <c r="K65" s="19">
        <f t="shared" si="55"/>
        <v>21316.892862559998</v>
      </c>
      <c r="L65" s="19">
        <f t="shared" si="55"/>
        <v>21954.912999960001</v>
      </c>
      <c r="M65" s="19">
        <f t="shared" si="55"/>
        <v>21654.495292889998</v>
      </c>
      <c r="N65" s="19">
        <f t="shared" si="55"/>
        <v>153396.50224716999</v>
      </c>
      <c r="O65" s="19">
        <f t="shared" ref="O65:P65" si="56">SUM(O66:O78)</f>
        <v>157173.74659458629</v>
      </c>
      <c r="P65" s="19">
        <f t="shared" si="56"/>
        <v>-3777.2443474163101</v>
      </c>
      <c r="Q65" s="12">
        <f t="shared" ref="Q65:Q78" si="57">P65/ABS(O65)</f>
        <v>-2.4032285475508376E-2</v>
      </c>
      <c r="R65" s="12"/>
      <c r="S65" s="19">
        <f t="shared" ref="S65:T65" si="58">SUM(S66:S78)</f>
        <v>145970.21156915731</v>
      </c>
      <c r="T65" s="19">
        <f t="shared" si="58"/>
        <v>7426.2906780126941</v>
      </c>
      <c r="U65" s="12">
        <f t="shared" ref="U65:U78" si="59">T65/ABS(S65)</f>
        <v>5.0875384766393174E-2</v>
      </c>
    </row>
    <row r="66" spans="2:21" x14ac:dyDescent="0.2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4.7362724797848799</v>
      </c>
      <c r="P66" s="19">
        <f t="shared" ref="P66:P78" si="60">N66-O66</f>
        <v>36.841094520215115</v>
      </c>
      <c r="Q66" s="12" t="s">
        <v>47</v>
      </c>
      <c r="R66" s="12"/>
      <c r="S66" s="26">
        <v>58.364574999999995</v>
      </c>
      <c r="T66" s="19">
        <f t="shared" ref="T66:T78" si="61">N66-S66</f>
        <v>-16.787208</v>
      </c>
      <c r="U66" s="12">
        <f t="shared" si="59"/>
        <v>-0.28762666394812264</v>
      </c>
    </row>
    <row r="67" spans="2:21" x14ac:dyDescent="0.2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2">SUM(G67:M67)</f>
        <v>11596.480894</v>
      </c>
      <c r="O67" s="26">
        <v>13184.122454938191</v>
      </c>
      <c r="P67" s="19">
        <f t="shared" si="60"/>
        <v>-1587.6415609381911</v>
      </c>
      <c r="Q67" s="12">
        <f t="shared" si="57"/>
        <v>-0.12042072321192152</v>
      </c>
      <c r="R67" s="12"/>
      <c r="S67" s="26">
        <v>12983.872863999999</v>
      </c>
      <c r="T67" s="19">
        <f t="shared" si="61"/>
        <v>-1387.3919699999988</v>
      </c>
      <c r="U67" s="12">
        <f t="shared" si="59"/>
        <v>-0.10685501810840889</v>
      </c>
    </row>
    <row r="68" spans="2:21" x14ac:dyDescent="0.2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2"/>
        <v>710.25716700000009</v>
      </c>
      <c r="O68" s="26">
        <v>625.11095123981841</v>
      </c>
      <c r="P68" s="19">
        <f t="shared" si="60"/>
        <v>85.14621576018169</v>
      </c>
      <c r="Q68" s="12">
        <f t="shared" si="57"/>
        <v>0.13620976498860932</v>
      </c>
      <c r="R68" s="12"/>
      <c r="S68" s="26">
        <v>590.54512199999999</v>
      </c>
      <c r="T68" s="19">
        <f t="shared" si="61"/>
        <v>119.7120450000001</v>
      </c>
      <c r="U68" s="12">
        <f t="shared" si="59"/>
        <v>0.20271447606674178</v>
      </c>
    </row>
    <row r="69" spans="2:21" x14ac:dyDescent="0.2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2"/>
        <v>3080.4602639999998</v>
      </c>
      <c r="O69" s="26">
        <v>2999.5558195358126</v>
      </c>
      <c r="P69" s="19">
        <f t="shared" si="60"/>
        <v>80.904444464187236</v>
      </c>
      <c r="Q69" s="12">
        <f t="shared" si="57"/>
        <v>2.6972141654195776E-2</v>
      </c>
      <c r="R69" s="12"/>
      <c r="S69" s="26">
        <v>2888.5759669999998</v>
      </c>
      <c r="T69" s="19">
        <f t="shared" si="61"/>
        <v>191.88429700000006</v>
      </c>
      <c r="U69" s="12">
        <f t="shared" si="59"/>
        <v>6.6428682919246931E-2</v>
      </c>
    </row>
    <row r="70" spans="2:21" x14ac:dyDescent="0.2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2"/>
        <v>1112.2647109100001</v>
      </c>
      <c r="O70" s="26">
        <v>787.26918537071583</v>
      </c>
      <c r="P70" s="19">
        <f t="shared" si="60"/>
        <v>324.99552553928424</v>
      </c>
      <c r="Q70" s="12">
        <f t="shared" si="57"/>
        <v>0.41281372569694524</v>
      </c>
      <c r="R70" s="12"/>
      <c r="S70" s="26">
        <v>648.08623215730927</v>
      </c>
      <c r="T70" s="19">
        <f t="shared" si="61"/>
        <v>464.17847875269081</v>
      </c>
      <c r="U70" s="12">
        <f t="shared" si="59"/>
        <v>0.71622950113839368</v>
      </c>
    </row>
    <row r="71" spans="2:21" x14ac:dyDescent="0.2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2"/>
        <v>164.89280099999999</v>
      </c>
      <c r="O71" s="26">
        <v>29.298949423169063</v>
      </c>
      <c r="P71" s="19">
        <f t="shared" si="60"/>
        <v>135.59385157683093</v>
      </c>
      <c r="Q71" s="12">
        <f t="shared" si="57"/>
        <v>4.6279424432060301</v>
      </c>
      <c r="R71" s="12"/>
      <c r="S71" s="26">
        <v>13.702017999999999</v>
      </c>
      <c r="T71" s="19">
        <f t="shared" si="61"/>
        <v>151.19078299999998</v>
      </c>
      <c r="U71" s="12">
        <f t="shared" si="59"/>
        <v>11.034198247294668</v>
      </c>
    </row>
    <row r="72" spans="2:21" x14ac:dyDescent="0.2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2"/>
        <v>4860.6842859999997</v>
      </c>
      <c r="O72" s="26">
        <v>5585.9819928325942</v>
      </c>
      <c r="P72" s="19">
        <f t="shared" si="60"/>
        <v>-725.29770683259449</v>
      </c>
      <c r="Q72" s="12">
        <f t="shared" si="57"/>
        <v>-0.12984247134402299</v>
      </c>
      <c r="R72" s="12"/>
      <c r="S72" s="26">
        <v>4635.1482580000002</v>
      </c>
      <c r="T72" s="19">
        <f t="shared" si="61"/>
        <v>225.53602799999953</v>
      </c>
      <c r="U72" s="12">
        <f t="shared" si="59"/>
        <v>4.8657780818712172E-2</v>
      </c>
    </row>
    <row r="73" spans="2:21" x14ac:dyDescent="0.2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2"/>
        <v>1953.7558569999999</v>
      </c>
      <c r="O73" s="26">
        <v>2290.8965042547088</v>
      </c>
      <c r="P73" s="19">
        <f t="shared" si="60"/>
        <v>-337.14064725470894</v>
      </c>
      <c r="Q73" s="12">
        <f t="shared" si="57"/>
        <v>-0.14716537679836827</v>
      </c>
      <c r="R73" s="12"/>
      <c r="S73" s="26">
        <v>1985.3341439999999</v>
      </c>
      <c r="T73" s="19">
        <f t="shared" si="61"/>
        <v>-31.578287000000046</v>
      </c>
      <c r="U73" s="12">
        <f t="shared" si="59"/>
        <v>-1.5905779435383571E-2</v>
      </c>
    </row>
    <row r="74" spans="2:21" x14ac:dyDescent="0.2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2"/>
        <v>29102.293174260001</v>
      </c>
      <c r="O74" s="26">
        <v>29898.369190067839</v>
      </c>
      <c r="P74" s="19">
        <f t="shared" si="60"/>
        <v>-796.07601580783739</v>
      </c>
      <c r="Q74" s="12">
        <f t="shared" si="57"/>
        <v>-2.6626068155994668E-2</v>
      </c>
      <c r="R74" s="12"/>
      <c r="S74" s="26">
        <v>25888.910044999997</v>
      </c>
      <c r="T74" s="19">
        <f t="shared" si="61"/>
        <v>3213.3831292600044</v>
      </c>
      <c r="U74" s="12">
        <f t="shared" si="59"/>
        <v>0.12412199369052289</v>
      </c>
    </row>
    <row r="75" spans="2:21" x14ac:dyDescent="0.2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2"/>
        <v>1577.2630810000001</v>
      </c>
      <c r="O75" s="26">
        <v>1815.440337120531</v>
      </c>
      <c r="P75" s="19">
        <f t="shared" si="60"/>
        <v>-238.17725612053096</v>
      </c>
      <c r="Q75" s="12">
        <f t="shared" si="57"/>
        <v>-0.13119530906661675</v>
      </c>
      <c r="R75" s="12"/>
      <c r="S75" s="26">
        <v>1700.2143030000002</v>
      </c>
      <c r="T75" s="19">
        <f t="shared" si="61"/>
        <v>-122.95122200000014</v>
      </c>
      <c r="U75" s="12">
        <f t="shared" si="59"/>
        <v>-7.2315132147197411E-2</v>
      </c>
    </row>
    <row r="76" spans="2:21" x14ac:dyDescent="0.2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2"/>
        <v>1579.4492189999999</v>
      </c>
      <c r="O76" s="26">
        <v>1797.5744458413046</v>
      </c>
      <c r="P76" s="19">
        <f t="shared" si="60"/>
        <v>-218.12522684130477</v>
      </c>
      <c r="Q76" s="12">
        <f t="shared" si="57"/>
        <v>-0.1213441965343568</v>
      </c>
      <c r="R76" s="12"/>
      <c r="S76" s="26">
        <v>1620.066525</v>
      </c>
      <c r="T76" s="19">
        <f t="shared" si="61"/>
        <v>-40.617306000000099</v>
      </c>
      <c r="U76" s="12">
        <f t="shared" si="59"/>
        <v>-2.5071381559470283E-2</v>
      </c>
    </row>
    <row r="77" spans="2:21" x14ac:dyDescent="0.2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2"/>
        <v>92918.598417999994</v>
      </c>
      <c r="O77" s="26">
        <v>93439.306145614319</v>
      </c>
      <c r="P77" s="19">
        <f t="shared" si="60"/>
        <v>-520.70772761432454</v>
      </c>
      <c r="Q77" s="12">
        <f t="shared" si="57"/>
        <v>-5.5726840137582138E-3</v>
      </c>
      <c r="R77" s="12"/>
      <c r="S77" s="26">
        <v>88976.779601999995</v>
      </c>
      <c r="T77" s="19">
        <f t="shared" si="61"/>
        <v>3941.8188159999991</v>
      </c>
      <c r="U77" s="12">
        <f t="shared" si="59"/>
        <v>4.4301657506959219E-2</v>
      </c>
    </row>
    <row r="78" spans="2:21" x14ac:dyDescent="0.2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2"/>
        <v>4698.5250079999996</v>
      </c>
      <c r="O78" s="26">
        <v>4716.0843458675172</v>
      </c>
      <c r="P78" s="19">
        <f t="shared" si="60"/>
        <v>-17.55933786751757</v>
      </c>
      <c r="Q78" s="12">
        <f t="shared" si="57"/>
        <v>-3.7232874944028494E-3</v>
      </c>
      <c r="R78" s="12"/>
      <c r="S78" s="26">
        <v>3980.6119140000001</v>
      </c>
      <c r="T78" s="19">
        <f t="shared" si="61"/>
        <v>717.91309399999955</v>
      </c>
      <c r="U78" s="12">
        <f t="shared" si="59"/>
        <v>0.18035244568179715</v>
      </c>
    </row>
    <row r="79" spans="2:21" x14ac:dyDescent="0.2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25">
      <c r="B80" s="2"/>
      <c r="C80" s="2" t="s">
        <v>22</v>
      </c>
      <c r="D80" s="2"/>
      <c r="E80" s="2"/>
      <c r="F80" s="2"/>
      <c r="G80" s="19">
        <f t="shared" ref="G80:P80" si="63">SUM(G81:G86)</f>
        <v>23379.753061129999</v>
      </c>
      <c r="H80" s="19">
        <f t="shared" si="63"/>
        <v>28997.99213916</v>
      </c>
      <c r="I80" s="19">
        <f t="shared" si="63"/>
        <v>22854.760655870003</v>
      </c>
      <c r="J80" s="19">
        <f t="shared" si="63"/>
        <v>23732.182278660002</v>
      </c>
      <c r="K80" s="19">
        <f t="shared" si="63"/>
        <v>25986.990474580001</v>
      </c>
      <c r="L80" s="19">
        <f t="shared" si="63"/>
        <v>22699.748499720004</v>
      </c>
      <c r="M80" s="19">
        <f t="shared" si="63"/>
        <v>28174.261272310006</v>
      </c>
      <c r="N80" s="19">
        <f t="shared" si="63"/>
        <v>175825.68838143002</v>
      </c>
      <c r="O80" s="19">
        <f t="shared" si="63"/>
        <v>178808.59610973875</v>
      </c>
      <c r="P80" s="19">
        <f t="shared" si="63"/>
        <v>-2982.9077283087249</v>
      </c>
      <c r="Q80" s="12">
        <f t="shared" ref="Q80:Q86" si="64">P80/ABS(O80)</f>
        <v>-1.6682127108016941E-2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65">T80/ABS(S80)</f>
        <v>1.256627318579444E-2</v>
      </c>
    </row>
    <row r="81" spans="1:21" x14ac:dyDescent="0.2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37706.85011798513</v>
      </c>
      <c r="P81" s="19">
        <f t="shared" ref="P81:P86" si="66">N81-O81</f>
        <v>701.64400960488274</v>
      </c>
      <c r="Q81" s="12">
        <f t="shared" si="64"/>
        <v>1.8607865876079047E-2</v>
      </c>
      <c r="R81" s="12"/>
      <c r="S81" s="26">
        <v>36227.05703348</v>
      </c>
      <c r="T81" s="19">
        <f t="shared" ref="T81:T86" si="67">N81-S81</f>
        <v>2181.4370941100133</v>
      </c>
      <c r="U81" s="12">
        <f t="shared" si="65"/>
        <v>6.0215686084961084E-2</v>
      </c>
    </row>
    <row r="82" spans="1:21" x14ac:dyDescent="0.2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68">SUM(G82:M82)</f>
        <v>2322.8859397300002</v>
      </c>
      <c r="O82" s="26">
        <v>2463.3475048742407</v>
      </c>
      <c r="P82" s="19">
        <f t="shared" si="66"/>
        <v>-140.46156514424047</v>
      </c>
      <c r="Q82" s="12">
        <f t="shared" si="64"/>
        <v>-5.7020605036970345E-2</v>
      </c>
      <c r="R82" s="12"/>
      <c r="S82" s="26">
        <v>2305.7606284399999</v>
      </c>
      <c r="T82" s="19">
        <f t="shared" si="67"/>
        <v>17.125311290000354</v>
      </c>
      <c r="U82" s="12">
        <f t="shared" si="65"/>
        <v>7.4271852328343223E-3</v>
      </c>
    </row>
    <row r="83" spans="1:21" x14ac:dyDescent="0.2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68"/>
        <v>16683.812239210001</v>
      </c>
      <c r="O83" s="26">
        <v>20495.026319711331</v>
      </c>
      <c r="P83" s="19">
        <f t="shared" si="66"/>
        <v>-3811.2140805013296</v>
      </c>
      <c r="Q83" s="12">
        <f t="shared" si="64"/>
        <v>-0.18595799883583705</v>
      </c>
      <c r="R83" s="12"/>
      <c r="S83" s="26">
        <v>18038.164131909998</v>
      </c>
      <c r="T83" s="19">
        <f t="shared" si="67"/>
        <v>-1354.3518926999968</v>
      </c>
      <c r="U83" s="12">
        <f t="shared" si="65"/>
        <v>-7.5082579512851411E-2</v>
      </c>
    </row>
    <row r="84" spans="1:21" x14ac:dyDescent="0.2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68"/>
        <v>73453.482738160004</v>
      </c>
      <c r="O84" s="26">
        <v>73820.841739418771</v>
      </c>
      <c r="P84" s="19">
        <f t="shared" si="66"/>
        <v>-367.35900125876651</v>
      </c>
      <c r="Q84" s="12">
        <f t="shared" si="64"/>
        <v>-4.9763588791836349E-3</v>
      </c>
      <c r="R84" s="12"/>
      <c r="S84" s="26">
        <v>71381.277600450005</v>
      </c>
      <c r="T84" s="19">
        <f t="shared" si="67"/>
        <v>2072.2051377099997</v>
      </c>
      <c r="U84" s="12">
        <f t="shared" si="65"/>
        <v>2.9030093147239158E-2</v>
      </c>
    </row>
    <row r="85" spans="1:21" x14ac:dyDescent="0.2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68"/>
        <v>41689.868932130004</v>
      </c>
      <c r="O85" s="26">
        <v>40920.996148975217</v>
      </c>
      <c r="P85" s="19">
        <f t="shared" si="66"/>
        <v>768.87278315478761</v>
      </c>
      <c r="Q85" s="12">
        <f t="shared" si="64"/>
        <v>1.8789200056510413E-2</v>
      </c>
      <c r="R85" s="12"/>
      <c r="S85" s="26">
        <v>42462.448359269998</v>
      </c>
      <c r="T85" s="19">
        <f t="shared" si="67"/>
        <v>-772.57942713999364</v>
      </c>
      <c r="U85" s="12">
        <f t="shared" si="65"/>
        <v>-1.8194415465714223E-2</v>
      </c>
    </row>
    <row r="86" spans="1:21" x14ac:dyDescent="0.2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68"/>
        <v>3267.1444046099996</v>
      </c>
      <c r="O86" s="26">
        <v>3401.5342787740583</v>
      </c>
      <c r="P86" s="19">
        <f t="shared" si="66"/>
        <v>-134.38987416405871</v>
      </c>
      <c r="Q86" s="12">
        <f t="shared" si="64"/>
        <v>-3.9508604985305028E-2</v>
      </c>
      <c r="R86" s="12"/>
      <c r="S86" s="26">
        <v>3228.9272731600004</v>
      </c>
      <c r="T86" s="19">
        <f t="shared" si="67"/>
        <v>38.217131449999215</v>
      </c>
      <c r="U86" s="12">
        <f t="shared" si="65"/>
        <v>1.1835860091267367E-2</v>
      </c>
    </row>
    <row r="87" spans="1:21" x14ac:dyDescent="0.2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2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72991.900058167434</v>
      </c>
      <c r="N88" s="31">
        <f>SUM(G88:M88)</f>
        <v>113245.51465472675</v>
      </c>
      <c r="O88" s="21">
        <v>104729.72344920273</v>
      </c>
      <c r="P88" s="21">
        <f>N88-O88</f>
        <v>8515.7912055240158</v>
      </c>
      <c r="Q88" s="11">
        <f t="shared" ref="Q88:Q94" si="69">P88/ABS(O88)</f>
        <v>8.1312075741844639E-2</v>
      </c>
      <c r="R88" s="11"/>
      <c r="S88" s="21">
        <v>39474.199023685396</v>
      </c>
      <c r="T88" s="21">
        <f>N88-S88</f>
        <v>73771.315631041361</v>
      </c>
      <c r="U88" s="11">
        <f>T88/ABS(S88)</f>
        <v>1.8688489559161652</v>
      </c>
    </row>
    <row r="89" spans="1:21" s="5" customFormat="1" x14ac:dyDescent="0.2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2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102.6175284</v>
      </c>
      <c r="N90" s="31">
        <f>SUM(G90:M90)</f>
        <v>102.6175284</v>
      </c>
      <c r="O90" s="24">
        <v>388.30370808761563</v>
      </c>
      <c r="P90" s="21">
        <f>N90-O90</f>
        <v>-285.68617968761566</v>
      </c>
      <c r="Q90" s="11">
        <f t="shared" si="69"/>
        <v>-0.73572869312686118</v>
      </c>
      <c r="R90" s="11"/>
      <c r="S90" s="24">
        <v>735.00725108999995</v>
      </c>
      <c r="T90" s="21">
        <f>N90-S90</f>
        <v>-632.38972268999999</v>
      </c>
      <c r="U90" s="11">
        <f>T90/ABS(S90)</f>
        <v>-0.86038569245701946</v>
      </c>
    </row>
    <row r="91" spans="1:21" s="5" customFormat="1" x14ac:dyDescent="0.2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2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2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2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2918.69263483329</v>
      </c>
      <c r="P94" s="21">
        <f>N94-O94</f>
        <v>1178.0273930023104</v>
      </c>
      <c r="Q94" s="11">
        <f t="shared" si="69"/>
        <v>0.40361474824141497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.5" thickBot="1" x14ac:dyDescent="0.3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2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2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25">
      <c r="A98" s="28" t="s">
        <v>74</v>
      </c>
      <c r="Q98" s="14"/>
      <c r="R98" s="14"/>
      <c r="U98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showGridLines="0" tabSelected="1" zoomScale="82" zoomScaleNormal="80" workbookViewId="0">
      <selection activeCell="O45" sqref="O45"/>
    </sheetView>
  </sheetViews>
  <sheetFormatPr defaultColWidth="8.88671875" defaultRowHeight="15.75" x14ac:dyDescent="0.25"/>
  <cols>
    <col min="1" max="1" width="2.33203125" style="4" customWidth="1"/>
    <col min="2" max="3" width="2.21875" style="4" customWidth="1"/>
    <col min="4" max="4" width="3" style="4" customWidth="1"/>
    <col min="5" max="5" width="23.77734375" style="4" customWidth="1"/>
    <col min="6" max="6" width="4.44140625" style="4" customWidth="1"/>
    <col min="7" max="11" width="11.6640625" style="18" customWidth="1"/>
    <col min="12" max="13" width="14.33203125" style="18" customWidth="1"/>
    <col min="14" max="14" width="16.109375" style="18" customWidth="1"/>
    <col min="15" max="15" width="16" style="18" customWidth="1"/>
    <col min="16" max="16" width="11.44140625" style="18" customWidth="1"/>
    <col min="17" max="17" width="9.33203125" style="10" customWidth="1"/>
    <col min="18" max="18" width="2.21875" style="10" customWidth="1"/>
    <col min="19" max="19" width="15.21875" style="18" customWidth="1"/>
    <col min="20" max="20" width="12.21875" style="18" customWidth="1"/>
    <col min="21" max="21" width="13.77734375" style="10" customWidth="1"/>
    <col min="22" max="16384" width="8.88671875" style="4"/>
  </cols>
  <sheetData>
    <row r="1" spans="2:22" x14ac:dyDescent="0.2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2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2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25">
      <c r="B4" s="2" t="s">
        <v>14</v>
      </c>
      <c r="C4" s="2"/>
      <c r="D4" s="2"/>
      <c r="E4" s="2"/>
      <c r="F4" s="2"/>
    </row>
    <row r="5" spans="2:22" x14ac:dyDescent="0.2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54" x14ac:dyDescent="0.25">
      <c r="B6" s="7"/>
      <c r="C6" s="7"/>
      <c r="D6" s="7"/>
      <c r="E6" s="7"/>
      <c r="F6" s="7"/>
      <c r="G6" s="49" t="s">
        <v>49</v>
      </c>
      <c r="H6" s="49" t="s">
        <v>49</v>
      </c>
      <c r="I6" s="49" t="s">
        <v>49</v>
      </c>
      <c r="J6" s="49" t="s">
        <v>49</v>
      </c>
      <c r="K6" s="49" t="s">
        <v>49</v>
      </c>
      <c r="L6" s="49" t="s">
        <v>49</v>
      </c>
      <c r="M6" s="49" t="s">
        <v>49</v>
      </c>
      <c r="N6" s="49" t="s">
        <v>49</v>
      </c>
      <c r="O6" s="50" t="s">
        <v>77</v>
      </c>
      <c r="P6" s="49"/>
      <c r="Q6" s="51"/>
      <c r="R6" s="51"/>
      <c r="S6" s="49" t="s">
        <v>52</v>
      </c>
      <c r="T6" s="49"/>
      <c r="U6" s="51"/>
    </row>
    <row r="7" spans="2:22" ht="18" x14ac:dyDescent="0.25">
      <c r="B7" s="8" t="s">
        <v>0</v>
      </c>
      <c r="C7" s="8"/>
      <c r="D7" s="8"/>
      <c r="E7" s="8"/>
      <c r="F7" s="8"/>
      <c r="G7" s="52" t="s">
        <v>35</v>
      </c>
      <c r="H7" s="52" t="s">
        <v>68</v>
      </c>
      <c r="I7" s="52" t="s">
        <v>70</v>
      </c>
      <c r="J7" s="52" t="s">
        <v>71</v>
      </c>
      <c r="K7" s="52" t="s">
        <v>72</v>
      </c>
      <c r="L7" s="52" t="s">
        <v>73</v>
      </c>
      <c r="M7" s="52" t="s">
        <v>75</v>
      </c>
      <c r="N7" s="52" t="s">
        <v>76</v>
      </c>
      <c r="O7" s="52" t="str">
        <f>N7</f>
        <v>Apr-Oct.</v>
      </c>
      <c r="P7" s="52" t="s">
        <v>36</v>
      </c>
      <c r="Q7" s="53" t="s">
        <v>39</v>
      </c>
      <c r="R7" s="53"/>
      <c r="S7" s="52" t="str">
        <f>N7</f>
        <v>Apr-Oct.</v>
      </c>
      <c r="T7" s="52" t="s">
        <v>36</v>
      </c>
      <c r="U7" s="53" t="s">
        <v>39</v>
      </c>
    </row>
    <row r="9" spans="2:22" x14ac:dyDescent="0.2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ref="M9" si="2">SUM(M10:M14)</f>
        <v>142704.7325319474</v>
      </c>
      <c r="N9" s="21">
        <f t="shared" si="1"/>
        <v>595351.52767574228</v>
      </c>
      <c r="O9" s="21">
        <f t="shared" si="1"/>
        <v>591602.71381813451</v>
      </c>
      <c r="P9" s="21">
        <f t="shared" si="1"/>
        <v>3748.8138576079209</v>
      </c>
      <c r="Q9" s="11">
        <f t="shared" ref="Q9:Q14" si="3">P9/ABS(O9)</f>
        <v>6.3367083518152175E-3</v>
      </c>
      <c r="R9" s="11"/>
      <c r="S9" s="21">
        <f t="shared" ref="S9:T9" si="4">SUM(S10:S14)</f>
        <v>494470.8854362173</v>
      </c>
      <c r="T9" s="21">
        <f t="shared" si="4"/>
        <v>100880.64223952503</v>
      </c>
      <c r="U9" s="11">
        <f>T9/ABS(S9)</f>
        <v>0.20401735513816779</v>
      </c>
    </row>
    <row r="10" spans="2:22" x14ac:dyDescent="0.25">
      <c r="B10" s="2"/>
      <c r="C10" s="2" t="s">
        <v>9</v>
      </c>
      <c r="D10" s="2"/>
      <c r="E10" s="2"/>
      <c r="F10" s="2"/>
      <c r="G10" s="19">
        <f t="shared" ref="G10:P10" si="5">G55</f>
        <v>65422.986912260007</v>
      </c>
      <c r="H10" s="19">
        <f t="shared" si="5"/>
        <v>68814.061651830008</v>
      </c>
      <c r="I10" s="19">
        <f t="shared" si="5"/>
        <v>74683.092157039995</v>
      </c>
      <c r="J10" s="19">
        <f t="shared" si="5"/>
        <v>61919.540986450003</v>
      </c>
      <c r="K10" s="19">
        <f t="shared" si="5"/>
        <v>62728.278698139999</v>
      </c>
      <c r="L10" s="19">
        <f t="shared" si="5"/>
        <v>75208.473863680003</v>
      </c>
      <c r="M10" s="19">
        <f t="shared" ref="M10" si="6">M55</f>
        <v>66916.292483199999</v>
      </c>
      <c r="N10" s="19">
        <f t="shared" si="5"/>
        <v>475692.72675260005</v>
      </c>
      <c r="O10" s="19">
        <f t="shared" si="5"/>
        <v>474145.8379775185</v>
      </c>
      <c r="P10" s="19">
        <f t="shared" si="5"/>
        <v>1546.8887750815484</v>
      </c>
      <c r="Q10" s="12">
        <f t="shared" si="3"/>
        <v>3.2624746463658584E-3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7">T10/ABS(S10)</f>
        <v>5.7446095091638075E-2</v>
      </c>
    </row>
    <row r="11" spans="2:22" x14ac:dyDescent="0.25">
      <c r="B11" s="2"/>
      <c r="C11" s="2" t="s">
        <v>15</v>
      </c>
      <c r="D11" s="2"/>
      <c r="E11" s="2"/>
      <c r="F11" s="2"/>
      <c r="G11" s="19">
        <f t="shared" ref="G11:P11" si="8">G88</f>
        <v>2403.8771321200002</v>
      </c>
      <c r="H11" s="19">
        <f t="shared" si="8"/>
        <v>5614.4300006000003</v>
      </c>
      <c r="I11" s="19">
        <f t="shared" si="8"/>
        <v>6446.6167969493208</v>
      </c>
      <c r="J11" s="19">
        <f t="shared" si="8"/>
        <v>13084.36743355</v>
      </c>
      <c r="K11" s="19">
        <f t="shared" si="8"/>
        <v>4389.7152072500003</v>
      </c>
      <c r="L11" s="19">
        <f t="shared" si="8"/>
        <v>8314.608026089998</v>
      </c>
      <c r="M11" s="19">
        <f t="shared" ref="M11" si="9">M88</f>
        <v>75308.4662987474</v>
      </c>
      <c r="N11" s="19">
        <f t="shared" si="8"/>
        <v>115562.08089530672</v>
      </c>
      <c r="O11" s="19">
        <f t="shared" si="8"/>
        <v>113206.88848134674</v>
      </c>
      <c r="P11" s="19">
        <f t="shared" si="8"/>
        <v>2355.1924139599723</v>
      </c>
      <c r="Q11" s="12">
        <f t="shared" si="3"/>
        <v>2.0804320704813299E-2</v>
      </c>
      <c r="R11" s="12"/>
      <c r="S11" s="19">
        <f>S88</f>
        <v>39474.199023685396</v>
      </c>
      <c r="T11" s="19">
        <f>T88</f>
        <v>76087.881871621328</v>
      </c>
      <c r="U11" s="12">
        <f t="shared" si="7"/>
        <v>1.9275345353041087</v>
      </c>
    </row>
    <row r="12" spans="2:22" x14ac:dyDescent="0.25">
      <c r="B12" s="2"/>
      <c r="C12" s="2" t="s">
        <v>11</v>
      </c>
      <c r="D12" s="2"/>
      <c r="E12" s="2"/>
      <c r="F12" s="2"/>
      <c r="G12" s="19">
        <f t="shared" ref="G12:P12" si="10">G90</f>
        <v>0</v>
      </c>
      <c r="H12" s="19">
        <f t="shared" si="10"/>
        <v>0</v>
      </c>
      <c r="I12" s="19">
        <f t="shared" si="10"/>
        <v>0</v>
      </c>
      <c r="J12" s="19">
        <f t="shared" si="10"/>
        <v>0</v>
      </c>
      <c r="K12" s="19">
        <f t="shared" si="10"/>
        <v>0</v>
      </c>
      <c r="L12" s="19">
        <f t="shared" si="10"/>
        <v>0</v>
      </c>
      <c r="M12" s="19">
        <f t="shared" ref="M12" si="11">M90</f>
        <v>0</v>
      </c>
      <c r="N12" s="19">
        <f t="shared" si="10"/>
        <v>0</v>
      </c>
      <c r="O12" s="19">
        <f t="shared" si="10"/>
        <v>102.6175284</v>
      </c>
      <c r="P12" s="19">
        <f t="shared" si="10"/>
        <v>-102.6175284</v>
      </c>
      <c r="Q12" s="12">
        <f t="shared" si="3"/>
        <v>-1</v>
      </c>
      <c r="R12" s="12"/>
      <c r="S12" s="19">
        <f>S90</f>
        <v>735.00725108999995</v>
      </c>
      <c r="T12" s="19">
        <f>T90</f>
        <v>-735.00725108999995</v>
      </c>
      <c r="U12" s="12">
        <f t="shared" si="7"/>
        <v>-1</v>
      </c>
    </row>
    <row r="13" spans="2:22" x14ac:dyDescent="0.25">
      <c r="B13" s="2"/>
      <c r="C13" s="2" t="s">
        <v>16</v>
      </c>
      <c r="D13" s="2"/>
      <c r="E13" s="2"/>
      <c r="F13" s="2"/>
      <c r="G13" s="19">
        <f t="shared" ref="G13:P13" si="12">G92</f>
        <v>0</v>
      </c>
      <c r="H13" s="19">
        <f t="shared" si="12"/>
        <v>0</v>
      </c>
      <c r="I13" s="19">
        <f t="shared" si="12"/>
        <v>0</v>
      </c>
      <c r="J13" s="19">
        <f t="shared" si="12"/>
        <v>0</v>
      </c>
      <c r="K13" s="19">
        <f t="shared" si="12"/>
        <v>0</v>
      </c>
      <c r="L13" s="19">
        <f t="shared" si="12"/>
        <v>0</v>
      </c>
      <c r="M13" s="19">
        <f t="shared" ref="M13" si="13">M92</f>
        <v>0</v>
      </c>
      <c r="N13" s="19">
        <f t="shared" si="12"/>
        <v>0</v>
      </c>
      <c r="O13" s="19">
        <f t="shared" si="12"/>
        <v>0</v>
      </c>
      <c r="P13" s="19">
        <f t="shared" si="12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25">
      <c r="B14" s="2"/>
      <c r="C14" s="2" t="s">
        <v>13</v>
      </c>
      <c r="D14" s="2"/>
      <c r="E14" s="2"/>
      <c r="F14" s="2"/>
      <c r="G14" s="19">
        <f t="shared" ref="G14:P14" si="14">G94</f>
        <v>703.98744506790001</v>
      </c>
      <c r="H14" s="19">
        <f t="shared" si="14"/>
        <v>131.06384954430001</v>
      </c>
      <c r="I14" s="19">
        <f t="shared" si="14"/>
        <v>657.09342775100015</v>
      </c>
      <c r="J14" s="19">
        <f t="shared" si="14"/>
        <v>1999.0191045000001</v>
      </c>
      <c r="K14" s="19">
        <f t="shared" si="14"/>
        <v>0</v>
      </c>
      <c r="L14" s="19">
        <f t="shared" si="14"/>
        <v>125.5824509724</v>
      </c>
      <c r="M14" s="19">
        <f t="shared" ref="M14" si="15">M94</f>
        <v>479.97375</v>
      </c>
      <c r="N14" s="19">
        <f t="shared" si="14"/>
        <v>4096.7200278356004</v>
      </c>
      <c r="O14" s="19">
        <f t="shared" si="14"/>
        <v>4147.3698308692001</v>
      </c>
      <c r="P14" s="19">
        <f t="shared" si="14"/>
        <v>-50.64980303359971</v>
      </c>
      <c r="Q14" s="12">
        <f t="shared" si="3"/>
        <v>-1.2212511808474189E-2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6">T14/ABS(S14)</f>
        <v>-7.1272499338526307E-2</v>
      </c>
    </row>
    <row r="15" spans="2:22" x14ac:dyDescent="0.2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25">
      <c r="B16" s="5" t="s">
        <v>2</v>
      </c>
      <c r="C16" s="6"/>
      <c r="D16" s="6"/>
      <c r="E16" s="6"/>
      <c r="F16" s="6"/>
      <c r="G16" s="21">
        <f t="shared" ref="G16:O16" si="17">G17+G26</f>
        <v>86253.564988159997</v>
      </c>
      <c r="H16" s="21">
        <f t="shared" si="17"/>
        <v>84678.793416230023</v>
      </c>
      <c r="I16" s="21">
        <f t="shared" si="17"/>
        <v>80333.305413670008</v>
      </c>
      <c r="J16" s="21">
        <f t="shared" si="17"/>
        <v>84896.227836829989</v>
      </c>
      <c r="K16" s="21">
        <f t="shared" si="17"/>
        <v>89946.299486379925</v>
      </c>
      <c r="L16" s="21">
        <f t="shared" si="17"/>
        <v>81103.711389620032</v>
      </c>
      <c r="M16" s="21">
        <f t="shared" si="17"/>
        <v>84742.693530873963</v>
      </c>
      <c r="N16" s="21">
        <f t="shared" si="17"/>
        <v>591954.59606176394</v>
      </c>
      <c r="O16" s="21">
        <f t="shared" si="17"/>
        <v>598151.54927814985</v>
      </c>
      <c r="P16" s="21">
        <f>P17+P26</f>
        <v>-6196.9532163857875</v>
      </c>
      <c r="Q16" s="11">
        <f>P16/ABS(O16)</f>
        <v>-1.0360172474457819E-2</v>
      </c>
      <c r="R16" s="11"/>
      <c r="S16" s="21">
        <f t="shared" ref="S16" si="18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25">
      <c r="B17" s="2"/>
      <c r="C17" s="2" t="s">
        <v>17</v>
      </c>
      <c r="D17" s="2"/>
      <c r="E17" s="2"/>
      <c r="F17" s="2"/>
      <c r="G17" s="19">
        <f t="shared" ref="G17:P17" si="19">G18+G19+G22</f>
        <v>82479.658468840003</v>
      </c>
      <c r="H17" s="19">
        <f t="shared" si="19"/>
        <v>77107.889690900018</v>
      </c>
      <c r="I17" s="19">
        <f t="shared" si="19"/>
        <v>76447.567422150008</v>
      </c>
      <c r="J17" s="19">
        <f t="shared" si="19"/>
        <v>80750.238277619996</v>
      </c>
      <c r="K17" s="19">
        <f t="shared" si="19"/>
        <v>86787.364077689926</v>
      </c>
      <c r="L17" s="19">
        <f t="shared" si="19"/>
        <v>78918.562928750034</v>
      </c>
      <c r="M17" s="19">
        <f t="shared" si="19"/>
        <v>80166.339671563968</v>
      </c>
      <c r="N17" s="19">
        <f t="shared" si="19"/>
        <v>562657.62053751398</v>
      </c>
      <c r="O17" s="19">
        <f t="shared" si="19"/>
        <v>567607.92761320982</v>
      </c>
      <c r="P17" s="19">
        <f t="shared" si="19"/>
        <v>-4950.3070756957859</v>
      </c>
      <c r="Q17" s="12">
        <f>P17/ABS(O17)</f>
        <v>-8.721349429546936E-3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20">T17/ABS(S17)</f>
        <v>0.11763291231204291</v>
      </c>
    </row>
    <row r="18" spans="2:21" x14ac:dyDescent="0.2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206338.73381894</v>
      </c>
      <c r="P18" s="19">
        <f>N18-O18</f>
        <v>-5096.4704537860234</v>
      </c>
      <c r="Q18" s="12">
        <f t="shared" ref="Q18:Q42" si="21">P18/ABS(O18)</f>
        <v>-2.4699533429618312E-2</v>
      </c>
      <c r="R18" s="12"/>
      <c r="S18" s="19">
        <v>165030.27961981006</v>
      </c>
      <c r="T18" s="19">
        <f t="shared" ref="T18" si="22">N18-S18</f>
        <v>36211.983745343925</v>
      </c>
      <c r="U18" s="12">
        <f t="shared" si="20"/>
        <v>0.21942630060839499</v>
      </c>
    </row>
    <row r="19" spans="2:21" x14ac:dyDescent="0.25">
      <c r="B19" s="2"/>
      <c r="C19" s="2"/>
      <c r="D19" s="2" t="s">
        <v>43</v>
      </c>
      <c r="E19" s="2"/>
      <c r="F19" s="2"/>
      <c r="G19" s="19">
        <f t="shared" ref="G19:P19" si="23">G20+G21</f>
        <v>38201.963000000003</v>
      </c>
      <c r="H19" s="19">
        <f t="shared" si="23"/>
        <v>35630.78</v>
      </c>
      <c r="I19" s="19">
        <f t="shared" si="23"/>
        <v>36653.375999999997</v>
      </c>
      <c r="J19" s="38">
        <f t="shared" si="23"/>
        <v>36998.612999999998</v>
      </c>
      <c r="K19" s="38">
        <f t="shared" si="23"/>
        <v>37249.156999999999</v>
      </c>
      <c r="L19" s="38">
        <f t="shared" si="23"/>
        <v>36157.428</v>
      </c>
      <c r="M19" s="38">
        <f t="shared" si="23"/>
        <v>36353.448000000004</v>
      </c>
      <c r="N19" s="19">
        <f t="shared" si="23"/>
        <v>257244.76500000001</v>
      </c>
      <c r="O19" s="19">
        <f t="shared" si="23"/>
        <v>257279.51699999999</v>
      </c>
      <c r="P19" s="19">
        <f t="shared" si="23"/>
        <v>-34.751999999982218</v>
      </c>
      <c r="Q19" s="12">
        <f t="shared" si="21"/>
        <v>-1.3507488044601007E-4</v>
      </c>
      <c r="R19" s="12"/>
      <c r="S19" s="19">
        <f>S20+S21</f>
        <v>240573.98050698001</v>
      </c>
      <c r="T19" s="19">
        <f>T20+T21</f>
        <v>16670.784493020008</v>
      </c>
      <c r="U19" s="12">
        <f t="shared" si="20"/>
        <v>6.9295875048034639E-2</v>
      </c>
    </row>
    <row r="20" spans="2:21" x14ac:dyDescent="0.2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243090.25525779842</v>
      </c>
      <c r="P20" s="19">
        <f t="shared" ref="P20:P21" si="24">N20-O20</f>
        <v>409.44830813159933</v>
      </c>
      <c r="Q20" s="12">
        <f>P20/ABS(O20)</f>
        <v>1.684346859965149E-3</v>
      </c>
      <c r="R20" s="12"/>
      <c r="S20" s="19">
        <v>224832.45140404601</v>
      </c>
      <c r="T20" s="19">
        <f t="shared" ref="T20:T21" si="25">N20-S20</f>
        <v>18667.252161884011</v>
      </c>
      <c r="U20" s="12">
        <f t="shared" si="20"/>
        <v>8.3027392377344689E-2</v>
      </c>
    </row>
    <row r="21" spans="2:21" x14ac:dyDescent="0.2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14189.261742201581</v>
      </c>
      <c r="P21" s="19">
        <f t="shared" si="24"/>
        <v>-444.20030813158155</v>
      </c>
      <c r="Q21" s="12">
        <f t="shared" si="21"/>
        <v>-3.1305385452891098E-2</v>
      </c>
      <c r="R21" s="12"/>
      <c r="S21" s="19">
        <v>15741.529102934001</v>
      </c>
      <c r="T21" s="19">
        <f t="shared" si="25"/>
        <v>-1996.4676688640011</v>
      </c>
      <c r="U21" s="12">
        <f t="shared" si="20"/>
        <v>-0.12682806452975953</v>
      </c>
    </row>
    <row r="22" spans="2:21" x14ac:dyDescent="0.25">
      <c r="B22" s="2"/>
      <c r="C22" s="2"/>
      <c r="D22" s="2" t="s">
        <v>25</v>
      </c>
      <c r="E22" s="2"/>
      <c r="F22" s="2"/>
      <c r="G22" s="19">
        <f t="shared" ref="G22:O22" si="26">G23+G24</f>
        <v>13481.89589851</v>
      </c>
      <c r="H22" s="19">
        <f t="shared" si="26"/>
        <v>15551.551428879999</v>
      </c>
      <c r="I22" s="19">
        <f t="shared" si="26"/>
        <v>10701.989461400004</v>
      </c>
      <c r="J22" s="19">
        <f t="shared" si="26"/>
        <v>16258.878255689997</v>
      </c>
      <c r="K22" s="19">
        <f t="shared" si="26"/>
        <v>18543.172060929999</v>
      </c>
      <c r="L22" s="19">
        <f t="shared" si="26"/>
        <v>16198.810941599993</v>
      </c>
      <c r="M22" s="19">
        <f t="shared" si="26"/>
        <v>13434.294125349998</v>
      </c>
      <c r="N22" s="19">
        <f t="shared" si="26"/>
        <v>104170.59217236</v>
      </c>
      <c r="O22" s="19">
        <f t="shared" si="26"/>
        <v>103989.67679426979</v>
      </c>
      <c r="P22" s="19">
        <f>P23+P24</f>
        <v>180.91537809021975</v>
      </c>
      <c r="Q22" s="12">
        <f t="shared" si="21"/>
        <v>1.739743632900577E-3</v>
      </c>
      <c r="R22" s="12"/>
      <c r="S22" s="19">
        <f t="shared" ref="S22" si="27">S23+S24</f>
        <v>97832.614663829998</v>
      </c>
      <c r="T22" s="19">
        <f>T23+T24</f>
        <v>6337.9775085300062</v>
      </c>
      <c r="U22" s="12">
        <f t="shared" si="20"/>
        <v>6.4783891653191594E-2</v>
      </c>
    </row>
    <row r="23" spans="2:21" x14ac:dyDescent="0.2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41468.594261602724</v>
      </c>
      <c r="P23" s="19">
        <f t="shared" ref="P23:P24" si="28">N23-O23</f>
        <v>-9.4409983327277587</v>
      </c>
      <c r="Q23" s="12">
        <f t="shared" si="21"/>
        <v>-2.2766622550959056E-4</v>
      </c>
      <c r="R23" s="12"/>
      <c r="S23" s="19">
        <v>38797.065064820003</v>
      </c>
      <c r="T23" s="19">
        <f t="shared" ref="T23:T24" si="29">N23-S23</f>
        <v>2662.0881984499938</v>
      </c>
      <c r="U23" s="12">
        <f t="shared" si="20"/>
        <v>6.8615710853445311E-2</v>
      </c>
    </row>
    <row r="24" spans="2:21" x14ac:dyDescent="0.2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62521.08253266706</v>
      </c>
      <c r="P24" s="19">
        <f t="shared" si="28"/>
        <v>190.35637642294751</v>
      </c>
      <c r="Q24" s="12">
        <f t="shared" si="21"/>
        <v>3.0446749914076893E-3</v>
      </c>
      <c r="R24" s="12"/>
      <c r="S24" s="19">
        <v>59035.549599009995</v>
      </c>
      <c r="T24" s="19">
        <f t="shared" si="29"/>
        <v>3675.8893100800124</v>
      </c>
      <c r="U24" s="12">
        <f t="shared" si="20"/>
        <v>6.2265691351193177E-2</v>
      </c>
    </row>
    <row r="25" spans="2:21" x14ac:dyDescent="0.2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25">
      <c r="B26" s="2"/>
      <c r="C26" s="2" t="s">
        <v>18</v>
      </c>
      <c r="D26" s="2"/>
      <c r="E26" s="2"/>
      <c r="F26" s="2"/>
      <c r="G26" s="19">
        <f t="shared" ref="G26:P26" si="30">G27</f>
        <v>3773.9065193199999</v>
      </c>
      <c r="H26" s="19">
        <f t="shared" si="30"/>
        <v>7570.9037253299985</v>
      </c>
      <c r="I26" s="19">
        <f t="shared" si="30"/>
        <v>3885.7379915199995</v>
      </c>
      <c r="J26" s="19">
        <f t="shared" si="30"/>
        <v>4145.9895592100002</v>
      </c>
      <c r="K26" s="19">
        <f t="shared" si="30"/>
        <v>3158.9354086900003</v>
      </c>
      <c r="L26" s="19">
        <f t="shared" si="30"/>
        <v>2185.1484608699957</v>
      </c>
      <c r="M26" s="19">
        <f t="shared" si="30"/>
        <v>4576.3538593099993</v>
      </c>
      <c r="N26" s="19">
        <f t="shared" si="30"/>
        <v>29296.975524249992</v>
      </c>
      <c r="O26" s="19">
        <f t="shared" si="30"/>
        <v>30543.621664939994</v>
      </c>
      <c r="P26" s="19">
        <f t="shared" si="30"/>
        <v>-1246.6461406900016</v>
      </c>
      <c r="Q26" s="12">
        <f t="shared" si="21"/>
        <v>-4.0815269203029227E-2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31">T26/ABS(S26)</f>
        <v>0.10347595311327459</v>
      </c>
    </row>
    <row r="27" spans="2:21" x14ac:dyDescent="0.2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30543.621664939994</v>
      </c>
      <c r="P27" s="19">
        <f>N27-O27</f>
        <v>-1246.6461406900016</v>
      </c>
      <c r="Q27" s="12">
        <f t="shared" si="21"/>
        <v>-4.0815269203029227E-2</v>
      </c>
      <c r="R27" s="12"/>
      <c r="S27" s="19">
        <v>26549.718135309999</v>
      </c>
      <c r="T27" s="19">
        <f>N27-S27</f>
        <v>2747.2573889399937</v>
      </c>
      <c r="U27" s="12">
        <f t="shared" si="31"/>
        <v>0.10347595311327459</v>
      </c>
    </row>
    <row r="28" spans="2:21" x14ac:dyDescent="0.2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25">
      <c r="B29" s="5" t="s">
        <v>3</v>
      </c>
      <c r="C29" s="6"/>
      <c r="D29" s="6"/>
      <c r="E29" s="6"/>
      <c r="F29" s="6"/>
      <c r="G29" s="21">
        <f t="shared" ref="G29:P29" si="32">+G9-G16</f>
        <v>-17722.713498712081</v>
      </c>
      <c r="H29" s="21">
        <f t="shared" si="32"/>
        <v>-10119.237914255718</v>
      </c>
      <c r="I29" s="21">
        <f t="shared" si="32"/>
        <v>1453.496968070307</v>
      </c>
      <c r="J29" s="21">
        <f t="shared" si="32"/>
        <v>-7893.3003123299859</v>
      </c>
      <c r="K29" s="21">
        <f t="shared" si="32"/>
        <v>-22828.305580989923</v>
      </c>
      <c r="L29" s="21">
        <f t="shared" si="32"/>
        <v>2544.9529511223664</v>
      </c>
      <c r="M29" s="21">
        <f t="shared" si="32"/>
        <v>57962.039001073441</v>
      </c>
      <c r="N29" s="21">
        <f t="shared" si="32"/>
        <v>3396.9316139783477</v>
      </c>
      <c r="O29" s="21">
        <f t="shared" si="32"/>
        <v>-6548.8354600153398</v>
      </c>
      <c r="P29" s="21">
        <f t="shared" si="32"/>
        <v>9945.7670739937093</v>
      </c>
      <c r="Q29" s="11">
        <f t="shared" si="21"/>
        <v>1.5187077358591039</v>
      </c>
      <c r="R29" s="11"/>
      <c r="S29" s="21">
        <f>+S9-S16</f>
        <v>-35515.707489712746</v>
      </c>
      <c r="T29" s="21">
        <f>+T9-T16</f>
        <v>38912.639103691094</v>
      </c>
      <c r="U29" s="11">
        <f>T29/ABS(S29)</f>
        <v>1.0956458945654477</v>
      </c>
    </row>
    <row r="30" spans="2:21" x14ac:dyDescent="0.2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25">
      <c r="B31" s="5" t="s">
        <v>4</v>
      </c>
      <c r="C31" s="6"/>
      <c r="D31" s="6"/>
      <c r="E31" s="6"/>
      <c r="F31" s="6"/>
      <c r="G31" s="21">
        <f t="shared" ref="G31:O31" si="33">G32+G33</f>
        <v>8749.9891482999992</v>
      </c>
      <c r="H31" s="21">
        <f t="shared" si="33"/>
        <v>13760.5034751</v>
      </c>
      <c r="I31" s="21">
        <f t="shared" si="33"/>
        <v>1658.3535542445998</v>
      </c>
      <c r="J31" s="21">
        <f t="shared" si="33"/>
        <v>7208.7507315250004</v>
      </c>
      <c r="K31" s="21">
        <f t="shared" si="33"/>
        <v>10872.139549617701</v>
      </c>
      <c r="L31" s="21">
        <f t="shared" si="33"/>
        <v>42000.800078920001</v>
      </c>
      <c r="M31" s="21">
        <f t="shared" si="33"/>
        <v>15836.997526370002</v>
      </c>
      <c r="N31" s="21">
        <f t="shared" si="33"/>
        <v>100087.53406407731</v>
      </c>
      <c r="O31" s="21">
        <f t="shared" si="33"/>
        <v>97306.921071040633</v>
      </c>
      <c r="P31" s="21">
        <f>P32+P33</f>
        <v>2780.6129930366733</v>
      </c>
      <c r="Q31" s="11">
        <f t="shared" si="21"/>
        <v>2.857569597754139E-2</v>
      </c>
      <c r="R31" s="11"/>
      <c r="S31" s="21">
        <f t="shared" ref="S31" si="34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2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50450.417615779996</v>
      </c>
      <c r="P32" s="19">
        <f t="shared" ref="P32:P33" si="35">N32-O32</f>
        <v>3143.9425263700105</v>
      </c>
      <c r="Q32" s="12">
        <f t="shared" si="21"/>
        <v>6.2317472777205334E-2</v>
      </c>
      <c r="R32" s="12"/>
      <c r="S32" s="19">
        <v>39724.883955309997</v>
      </c>
      <c r="T32" s="19">
        <f t="shared" ref="T32:T33" si="36">N32-S32</f>
        <v>13869.476186840009</v>
      </c>
      <c r="U32" s="12">
        <f t="shared" ref="U32:U33" si="37">T32/ABS(S32)</f>
        <v>0.34913824298248419</v>
      </c>
    </row>
    <row r="33" spans="2:21" x14ac:dyDescent="0.2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46856.503455260638</v>
      </c>
      <c r="P33" s="19">
        <f t="shared" si="35"/>
        <v>-363.32953333333717</v>
      </c>
      <c r="Q33" s="12">
        <f t="shared" si="21"/>
        <v>-7.7540897536294015E-3</v>
      </c>
      <c r="R33" s="12"/>
      <c r="S33" s="19">
        <v>98827.650327750292</v>
      </c>
      <c r="T33" s="19">
        <f t="shared" si="36"/>
        <v>-52334.476405822992</v>
      </c>
      <c r="U33" s="12">
        <f t="shared" si="37"/>
        <v>-0.529552976644308</v>
      </c>
    </row>
    <row r="34" spans="2:21" x14ac:dyDescent="0.2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2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31">
        <f>SUM(G35:M35)</f>
        <v>4871.9968904055459</v>
      </c>
      <c r="O35" s="24">
        <v>4776.0372944455457</v>
      </c>
      <c r="P35" s="21">
        <f t="shared" ref="P35:P36" si="38">N35-O35</f>
        <v>95.959595960000115</v>
      </c>
      <c r="Q35" s="11">
        <f t="shared" si="21"/>
        <v>2.0091885813287007E-2</v>
      </c>
      <c r="R35" s="11"/>
      <c r="S35" s="24">
        <v>4590.9323520348098</v>
      </c>
      <c r="T35" s="21">
        <f>N35-S35</f>
        <v>281.06453837073605</v>
      </c>
      <c r="U35" s="11">
        <f>T35/ABS(S35)</f>
        <v>6.1221668458295096E-2</v>
      </c>
    </row>
    <row r="36" spans="2:21" s="5" customFormat="1" x14ac:dyDescent="0.2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8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2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25">
      <c r="B38" s="5" t="s">
        <v>5</v>
      </c>
      <c r="C38" s="6"/>
      <c r="D38" s="6"/>
      <c r="E38" s="6"/>
      <c r="F38" s="6"/>
      <c r="G38" s="21">
        <f t="shared" ref="G38:O38" si="39">G39+G40</f>
        <v>11026.84115548</v>
      </c>
      <c r="H38" s="21">
        <f t="shared" si="39"/>
        <v>4218.3906721799995</v>
      </c>
      <c r="I38" s="21">
        <f t="shared" si="39"/>
        <v>15075.714464609999</v>
      </c>
      <c r="J38" s="21">
        <f t="shared" si="39"/>
        <v>25903.856244819999</v>
      </c>
      <c r="K38" s="21">
        <f t="shared" si="39"/>
        <v>29122.6350671</v>
      </c>
      <c r="L38" s="21">
        <f t="shared" si="39"/>
        <v>6839.53570958</v>
      </c>
      <c r="M38" s="21">
        <f t="shared" si="39"/>
        <v>29719.46022583</v>
      </c>
      <c r="N38" s="21">
        <f t="shared" si="39"/>
        <v>121906.4335396</v>
      </c>
      <c r="O38" s="21">
        <f t="shared" si="39"/>
        <v>121899.60987931999</v>
      </c>
      <c r="P38" s="21">
        <f>SUM(P39:P40)</f>
        <v>6.8236602800025139</v>
      </c>
      <c r="Q38" s="11">
        <f t="shared" si="21"/>
        <v>5.5977704003793808E-5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2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54932.143406849995</v>
      </c>
      <c r="P39" s="19">
        <f>N39-O39</f>
        <v>0</v>
      </c>
      <c r="Q39" s="12">
        <f t="shared" si="21"/>
        <v>0</v>
      </c>
      <c r="R39" s="12"/>
      <c r="S39" s="19">
        <v>12531.408113740001</v>
      </c>
      <c r="T39" s="19">
        <f t="shared" ref="T39:T40" si="40">N39-S39</f>
        <v>42400.735293109996</v>
      </c>
      <c r="U39" s="12">
        <f t="shared" ref="U39:U40" si="41">T39/ABS(S39)</f>
        <v>3.3835571316698174</v>
      </c>
    </row>
    <row r="40" spans="2:21" x14ac:dyDescent="0.2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66967.466472469998</v>
      </c>
      <c r="P40" s="19">
        <f>N40-O40</f>
        <v>6.8236602800025139</v>
      </c>
      <c r="Q40" s="12">
        <f t="shared" si="21"/>
        <v>1.0189515356397256E-4</v>
      </c>
      <c r="R40" s="12"/>
      <c r="S40" s="19">
        <v>52006.841839699999</v>
      </c>
      <c r="T40" s="19">
        <f t="shared" si="40"/>
        <v>14967.448293050002</v>
      </c>
      <c r="U40" s="12">
        <f t="shared" si="41"/>
        <v>0.28779767745143936</v>
      </c>
    </row>
    <row r="41" spans="2:21" x14ac:dyDescent="0.2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25">
      <c r="B42" s="5" t="s">
        <v>6</v>
      </c>
      <c r="C42" s="6"/>
      <c r="D42" s="6"/>
      <c r="E42" s="6"/>
      <c r="F42" s="6"/>
      <c r="G42" s="21">
        <f t="shared" ref="G42:P42" si="42">+G29+G31-G38+G35-G36</f>
        <v>-19506.678439535794</v>
      </c>
      <c r="H42" s="21">
        <f t="shared" si="42"/>
        <v>-293.95326681571754</v>
      </c>
      <c r="I42" s="21">
        <f t="shared" si="42"/>
        <v>-9630.1897078867205</v>
      </c>
      <c r="J42" s="21">
        <f t="shared" si="42"/>
        <v>-26003.650987414985</v>
      </c>
      <c r="K42" s="21">
        <f t="shared" si="42"/>
        <v>-40840.904444882217</v>
      </c>
      <c r="L42" s="21">
        <f t="shared" si="42"/>
        <v>37829.508464750681</v>
      </c>
      <c r="M42" s="21">
        <f t="shared" si="42"/>
        <v>44895.897410646015</v>
      </c>
      <c r="N42" s="21">
        <f t="shared" si="42"/>
        <v>-13549.970971138795</v>
      </c>
      <c r="O42" s="21">
        <f t="shared" si="42"/>
        <v>-26365.486973849154</v>
      </c>
      <c r="P42" s="21">
        <f t="shared" si="42"/>
        <v>12815.516002710381</v>
      </c>
      <c r="Q42" s="11">
        <f t="shared" si="21"/>
        <v>0.48607165934092422</v>
      </c>
      <c r="R42" s="11"/>
      <c r="S42" s="21">
        <f>+S29+S31-S38+S35-S36</f>
        <v>37489.509191942358</v>
      </c>
      <c r="T42" s="21">
        <f>+T29+T31-T38+T35-T36</f>
        <v>-51039.480163081149</v>
      </c>
      <c r="U42" s="11">
        <f>T42/ABS(S42)</f>
        <v>-1.3614336720644797</v>
      </c>
    </row>
    <row r="43" spans="2:21" x14ac:dyDescent="0.2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.5" thickBot="1" x14ac:dyDescent="0.3">
      <c r="B44" s="5" t="s">
        <v>7</v>
      </c>
      <c r="C44" s="6"/>
      <c r="D44" s="6"/>
      <c r="E44" s="6"/>
      <c r="F44" s="6"/>
      <c r="G44" s="21">
        <f t="shared" ref="G44:P44" si="43">+G29+G22</f>
        <v>-4240.8176002020809</v>
      </c>
      <c r="H44" s="21">
        <f t="shared" si="43"/>
        <v>5432.3135146242803</v>
      </c>
      <c r="I44" s="21">
        <f t="shared" si="43"/>
        <v>12155.486429470311</v>
      </c>
      <c r="J44" s="21">
        <f t="shared" si="43"/>
        <v>8365.577943360011</v>
      </c>
      <c r="K44" s="21">
        <f t="shared" si="43"/>
        <v>-4285.1335200599242</v>
      </c>
      <c r="L44" s="21">
        <f t="shared" si="43"/>
        <v>18743.76389272236</v>
      </c>
      <c r="M44" s="21">
        <f t="shared" si="43"/>
        <v>71396.333126423444</v>
      </c>
      <c r="N44" s="21">
        <f t="shared" si="43"/>
        <v>107567.52378633835</v>
      </c>
      <c r="O44" s="21">
        <f t="shared" si="43"/>
        <v>97440.841334254452</v>
      </c>
      <c r="P44" s="21">
        <f t="shared" si="43"/>
        <v>10126.682452083929</v>
      </c>
      <c r="Q44" s="11">
        <f>P44/ABS(O44)</f>
        <v>0.10392646772564335</v>
      </c>
      <c r="R44" s="30"/>
      <c r="S44" s="21">
        <f>+S29+S22</f>
        <v>62316.907174117252</v>
      </c>
      <c r="T44" s="21">
        <f>+T29+T22</f>
        <v>45250.6166122211</v>
      </c>
      <c r="U44" s="11">
        <f>T44/ABS(S44)</f>
        <v>0.72613707361612323</v>
      </c>
    </row>
    <row r="45" spans="2:21" x14ac:dyDescent="0.2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2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2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2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1:21" x14ac:dyDescent="0.2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1:21" ht="62.45" customHeight="1" x14ac:dyDescent="0.25">
      <c r="A50" s="54"/>
      <c r="B50" s="7"/>
      <c r="C50" s="7"/>
      <c r="D50" s="7"/>
      <c r="E50" s="7"/>
      <c r="F50" s="49"/>
      <c r="G50" s="49" t="s">
        <v>49</v>
      </c>
      <c r="H50" s="49" t="s">
        <v>49</v>
      </c>
      <c r="I50" s="49" t="s">
        <v>49</v>
      </c>
      <c r="J50" s="49" t="str">
        <f>J6</f>
        <v>Prov.</v>
      </c>
      <c r="K50" s="49" t="str">
        <f>K6</f>
        <v>Prov.</v>
      </c>
      <c r="L50" s="49" t="str">
        <f>L6</f>
        <v>Prov.</v>
      </c>
      <c r="M50" s="49" t="str">
        <f>M6</f>
        <v>Prov.</v>
      </c>
      <c r="N50" s="49" t="s">
        <v>49</v>
      </c>
      <c r="O50" s="50" t="str">
        <f>O6</f>
        <v>First Supplemtary Estimates</v>
      </c>
      <c r="P50" s="51"/>
      <c r="Q50" s="51"/>
      <c r="R50" s="49"/>
      <c r="S50" s="49" t="str">
        <f>S6</f>
        <v>FY 2023/24</v>
      </c>
      <c r="T50" s="51"/>
      <c r="U50" s="7"/>
    </row>
    <row r="51" spans="1:21" ht="18" x14ac:dyDescent="0.25">
      <c r="A51" s="54"/>
      <c r="B51" s="8" t="s">
        <v>0</v>
      </c>
      <c r="C51" s="8"/>
      <c r="D51" s="8"/>
      <c r="E51" s="8"/>
      <c r="F51" s="52"/>
      <c r="G51" s="52" t="s">
        <v>35</v>
      </c>
      <c r="H51" s="52" t="s">
        <v>69</v>
      </c>
      <c r="I51" s="52" t="s">
        <v>70</v>
      </c>
      <c r="J51" s="52" t="str">
        <f>J7</f>
        <v>July</v>
      </c>
      <c r="K51" s="52" t="str">
        <f>K7</f>
        <v>August</v>
      </c>
      <c r="L51" s="52" t="str">
        <f t="shared" ref="L51:N51" si="44">L7</f>
        <v>September</v>
      </c>
      <c r="M51" s="52" t="str">
        <f>M7</f>
        <v>October</v>
      </c>
      <c r="N51" s="52" t="str">
        <f t="shared" si="44"/>
        <v>Apr-Oct.</v>
      </c>
      <c r="O51" s="52" t="str">
        <f>+O7</f>
        <v>Apr-Oct.</v>
      </c>
      <c r="P51" s="53" t="str">
        <f>P7</f>
        <v>Diff</v>
      </c>
      <c r="Q51" s="53" t="str">
        <f>Q7</f>
        <v>Diff %</v>
      </c>
      <c r="R51" s="52"/>
      <c r="S51" s="52" t="str">
        <f>+S7</f>
        <v>Apr-Oct.</v>
      </c>
      <c r="T51" s="53" t="str">
        <f>T7</f>
        <v>Diff</v>
      </c>
      <c r="U51" s="8" t="str">
        <f>U7</f>
        <v>Diff %</v>
      </c>
    </row>
    <row r="52" spans="1:21" x14ac:dyDescent="0.25">
      <c r="B52" s="3"/>
      <c r="C52" s="3"/>
      <c r="D52" s="3"/>
      <c r="E52" s="3"/>
      <c r="F52" s="3"/>
    </row>
    <row r="53" spans="1:21" x14ac:dyDescent="0.25">
      <c r="B53" s="4" t="s">
        <v>1</v>
      </c>
      <c r="C53" s="2"/>
      <c r="D53" s="2"/>
      <c r="E53" s="2"/>
      <c r="F53" s="2"/>
      <c r="G53" s="21">
        <f t="shared" ref="G53:O53" si="45">G55+G88+G90+G92+G94</f>
        <v>68530.851489447916</v>
      </c>
      <c r="H53" s="21">
        <f t="shared" si="45"/>
        <v>74559.555501974304</v>
      </c>
      <c r="I53" s="21">
        <f t="shared" si="45"/>
        <v>81786.802381740315</v>
      </c>
      <c r="J53" s="21">
        <f t="shared" si="45"/>
        <v>77002.927524500003</v>
      </c>
      <c r="K53" s="21">
        <f t="shared" si="45"/>
        <v>67117.993905390002</v>
      </c>
      <c r="L53" s="21">
        <f t="shared" si="45"/>
        <v>83648.664340742398</v>
      </c>
      <c r="M53" s="21">
        <f t="shared" si="45"/>
        <v>142704.7325319474</v>
      </c>
      <c r="N53" s="21">
        <f t="shared" si="45"/>
        <v>595351.52767574228</v>
      </c>
      <c r="O53" s="21">
        <f t="shared" si="45"/>
        <v>591602.71381813451</v>
      </c>
      <c r="P53" s="21">
        <f t="shared" ref="P53" si="46">N53-O53</f>
        <v>3748.8138576077763</v>
      </c>
      <c r="Q53" s="11">
        <f t="shared" ref="Q53" si="47">P53/ABS(O53)</f>
        <v>6.3367083518149729E-3</v>
      </c>
      <c r="R53" s="11"/>
      <c r="S53" s="21">
        <f t="shared" ref="S53:T53" si="48">S55+S88+S90+S92+S94</f>
        <v>494470.8854362173</v>
      </c>
      <c r="T53" s="21">
        <f t="shared" si="48"/>
        <v>100880.64223952503</v>
      </c>
      <c r="U53" s="11">
        <f>T53/ABS(S53)</f>
        <v>0.20401735513816779</v>
      </c>
    </row>
    <row r="54" spans="1:21" x14ac:dyDescent="0.2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1:21" x14ac:dyDescent="0.25">
      <c r="B55" s="4" t="s">
        <v>9</v>
      </c>
      <c r="C55" s="2"/>
      <c r="D55" s="2"/>
      <c r="E55" s="2"/>
      <c r="F55" s="2"/>
      <c r="G55" s="21">
        <f t="shared" ref="G55:O55" si="49">G57+G65+G80</f>
        <v>65422.986912260007</v>
      </c>
      <c r="H55" s="21">
        <f t="shared" si="49"/>
        <v>68814.061651830008</v>
      </c>
      <c r="I55" s="21">
        <f t="shared" si="49"/>
        <v>74683.092157039995</v>
      </c>
      <c r="J55" s="21">
        <f t="shared" si="49"/>
        <v>61919.540986450003</v>
      </c>
      <c r="K55" s="21">
        <f t="shared" si="49"/>
        <v>62728.278698139999</v>
      </c>
      <c r="L55" s="21">
        <f t="shared" si="49"/>
        <v>75208.473863680003</v>
      </c>
      <c r="M55" s="21">
        <f t="shared" si="49"/>
        <v>66916.292483199999</v>
      </c>
      <c r="N55" s="21">
        <f t="shared" si="49"/>
        <v>475692.72675260005</v>
      </c>
      <c r="O55" s="21">
        <f t="shared" si="49"/>
        <v>474145.8379775185</v>
      </c>
      <c r="P55" s="21">
        <f t="shared" ref="P55" si="50">N55-O55</f>
        <v>1546.8887750815484</v>
      </c>
      <c r="Q55" s="11">
        <f t="shared" ref="Q55:Q63" si="51">P55/ABS(O55)</f>
        <v>3.2624746463658584E-3</v>
      </c>
      <c r="R55" s="11"/>
      <c r="S55" s="21">
        <f t="shared" ref="S55:T55" si="52">S57+S65+S80</f>
        <v>449850.56823286728</v>
      </c>
      <c r="T55" s="21">
        <f t="shared" si="52"/>
        <v>25842.158519732715</v>
      </c>
      <c r="U55" s="11">
        <f>T55/ABS(S55)</f>
        <v>5.7446095091638075E-2</v>
      </c>
    </row>
    <row r="56" spans="1:21" x14ac:dyDescent="0.2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1:21" x14ac:dyDescent="0.25">
      <c r="B57" s="2"/>
      <c r="C57" s="2" t="s">
        <v>55</v>
      </c>
      <c r="D57" s="2"/>
      <c r="E57" s="2"/>
      <c r="F57" s="2"/>
      <c r="G57" s="19">
        <f t="shared" ref="G57:M57" si="53">SUM(G58:G63)</f>
        <v>19355.366971000003</v>
      </c>
      <c r="H57" s="19">
        <f t="shared" si="53"/>
        <v>16562.564015999997</v>
      </c>
      <c r="I57" s="19">
        <f t="shared" si="53"/>
        <v>30698.016259999997</v>
      </c>
      <c r="J57" s="19">
        <f t="shared" si="53"/>
        <v>16788.845234</v>
      </c>
      <c r="K57" s="19">
        <f t="shared" si="53"/>
        <v>15424.395360999999</v>
      </c>
      <c r="L57" s="19">
        <f t="shared" si="53"/>
        <v>30553.812364000001</v>
      </c>
      <c r="M57" s="19">
        <f t="shared" si="53"/>
        <v>17087.535917999998</v>
      </c>
      <c r="N57" s="19">
        <f t="shared" ref="N57:P57" si="54">SUM(N58:N63)</f>
        <v>146470.53612400001</v>
      </c>
      <c r="O57" s="19">
        <f t="shared" si="54"/>
        <v>144940.71876568667</v>
      </c>
      <c r="P57" s="19">
        <f t="shared" si="54"/>
        <v>1529.8173583133391</v>
      </c>
      <c r="Q57" s="12">
        <f t="shared" si="51"/>
        <v>1.0554779715053468E-2</v>
      </c>
      <c r="R57" s="12"/>
      <c r="S57" s="19">
        <f t="shared" ref="S57:T57" si="55">SUM(S58:S63)</f>
        <v>130236.72163700001</v>
      </c>
      <c r="T57" s="19">
        <f t="shared" si="55"/>
        <v>16233.814487</v>
      </c>
      <c r="U57" s="12">
        <f t="shared" ref="U57" si="56">T57/ABS(S57)</f>
        <v>0.12464851911926508</v>
      </c>
    </row>
    <row r="58" spans="1:21" x14ac:dyDescent="0.2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7">N58-O58</f>
        <v>0</v>
      </c>
      <c r="Q58" s="12">
        <v>0</v>
      </c>
      <c r="R58" s="12"/>
      <c r="S58" s="19">
        <v>0</v>
      </c>
      <c r="T58" s="19">
        <f t="shared" ref="T58:T63" si="58">N58-S58</f>
        <v>0</v>
      </c>
      <c r="U58" s="12">
        <v>0</v>
      </c>
    </row>
    <row r="59" spans="1:21" x14ac:dyDescent="0.2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9">SUM(G59:M59)</f>
        <v>37216.231801000002</v>
      </c>
      <c r="O59" s="19">
        <v>36700.883067393232</v>
      </c>
      <c r="P59" s="19">
        <f t="shared" si="57"/>
        <v>515.34873360677011</v>
      </c>
      <c r="Q59" s="12">
        <f t="shared" si="51"/>
        <v>1.404186195357871E-2</v>
      </c>
      <c r="R59" s="12"/>
      <c r="S59" s="19">
        <v>34165.246585999994</v>
      </c>
      <c r="T59" s="19">
        <f t="shared" si="58"/>
        <v>3050.9852150000079</v>
      </c>
      <c r="U59" s="12">
        <f t="shared" ref="U59:U63" si="60">T59/ABS(S59)</f>
        <v>8.9300839884768168E-2</v>
      </c>
    </row>
    <row r="60" spans="1:21" x14ac:dyDescent="0.2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9"/>
        <v>82027.386811999997</v>
      </c>
      <c r="O60" s="19">
        <v>81060.211881038791</v>
      </c>
      <c r="P60" s="19">
        <f t="shared" si="57"/>
        <v>967.17493096120597</v>
      </c>
      <c r="Q60" s="12">
        <f t="shared" si="51"/>
        <v>1.1931561841715871E-2</v>
      </c>
      <c r="R60" s="12"/>
      <c r="S60" s="19">
        <v>73638.945604000008</v>
      </c>
      <c r="T60" s="19">
        <f t="shared" si="58"/>
        <v>8388.4412079999893</v>
      </c>
      <c r="U60" s="12">
        <f t="shared" si="60"/>
        <v>0.1139131086030153</v>
      </c>
    </row>
    <row r="61" spans="1:21" x14ac:dyDescent="0.2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9"/>
        <v>2002.8508959999999</v>
      </c>
      <c r="O61" s="19">
        <v>2006.0975432872435</v>
      </c>
      <c r="P61" s="19">
        <f t="shared" si="57"/>
        <v>-3.2466472872436043</v>
      </c>
      <c r="Q61" s="12">
        <f t="shared" si="51"/>
        <v>-1.6183895434733267E-3</v>
      </c>
      <c r="R61" s="12"/>
      <c r="S61" s="19">
        <v>1795.2066020000004</v>
      </c>
      <c r="T61" s="19">
        <f t="shared" si="58"/>
        <v>207.64429399999949</v>
      </c>
      <c r="U61" s="12">
        <f t="shared" si="60"/>
        <v>0.11566595943256198</v>
      </c>
    </row>
    <row r="62" spans="1:21" x14ac:dyDescent="0.2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9"/>
        <v>2991.6688210000002</v>
      </c>
      <c r="O62" s="19">
        <v>2926.734256256344</v>
      </c>
      <c r="P62" s="19">
        <f t="shared" si="57"/>
        <v>64.93456474365621</v>
      </c>
      <c r="Q62" s="12">
        <f t="shared" si="51"/>
        <v>2.2186696521848064E-2</v>
      </c>
      <c r="R62" s="12"/>
      <c r="S62" s="19">
        <v>2520.1270319999999</v>
      </c>
      <c r="T62" s="19">
        <f t="shared" si="58"/>
        <v>471.54178900000034</v>
      </c>
      <c r="U62" s="12">
        <f t="shared" si="60"/>
        <v>0.18711032539727956</v>
      </c>
    </row>
    <row r="63" spans="1:21" x14ac:dyDescent="0.2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9"/>
        <v>22232.397794</v>
      </c>
      <c r="O63" s="19">
        <v>22246.79201771105</v>
      </c>
      <c r="P63" s="19">
        <f t="shared" si="57"/>
        <v>-14.394223711049563</v>
      </c>
      <c r="Q63" s="12">
        <f t="shared" si="51"/>
        <v>-6.4702469010318776E-4</v>
      </c>
      <c r="R63" s="12"/>
      <c r="S63" s="19">
        <v>18117.195812999998</v>
      </c>
      <c r="T63" s="19">
        <f t="shared" si="58"/>
        <v>4115.201981000002</v>
      </c>
      <c r="U63" s="12">
        <f t="shared" si="60"/>
        <v>0.22714342900942416</v>
      </c>
    </row>
    <row r="64" spans="1:21" x14ac:dyDescent="0.2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25">
      <c r="B65" s="2"/>
      <c r="C65" s="2" t="s">
        <v>54</v>
      </c>
      <c r="D65" s="2"/>
      <c r="E65" s="2"/>
      <c r="F65" s="2"/>
      <c r="G65" s="19">
        <f t="shared" ref="G65:N65" si="61">SUM(G66:G78)</f>
        <v>22687.866880129997</v>
      </c>
      <c r="H65" s="19">
        <f t="shared" si="61"/>
        <v>23253.505496670001</v>
      </c>
      <c r="I65" s="19">
        <f t="shared" si="61"/>
        <v>21130.315241169999</v>
      </c>
      <c r="J65" s="19">
        <f t="shared" si="61"/>
        <v>21398.513473790001</v>
      </c>
      <c r="K65" s="19">
        <f t="shared" si="61"/>
        <v>21316.892862559998</v>
      </c>
      <c r="L65" s="19">
        <f t="shared" si="61"/>
        <v>21954.912999960001</v>
      </c>
      <c r="M65" s="19">
        <f t="shared" si="61"/>
        <v>21654.495292889998</v>
      </c>
      <c r="N65" s="19">
        <f t="shared" si="61"/>
        <v>153396.50224716999</v>
      </c>
      <c r="O65" s="19">
        <f t="shared" ref="O65:P65" si="62">SUM(O66:O78)</f>
        <v>155214.08104227416</v>
      </c>
      <c r="P65" s="19">
        <f t="shared" si="62"/>
        <v>-1817.5787951041616</v>
      </c>
      <c r="Q65" s="12">
        <f t="shared" ref="Q65:Q78" si="63">P65/ABS(O65)</f>
        <v>-1.1710141134741024E-2</v>
      </c>
      <c r="R65" s="12"/>
      <c r="S65" s="19">
        <f t="shared" ref="S65:T65" si="64">SUM(S66:S78)</f>
        <v>145970.21156915731</v>
      </c>
      <c r="T65" s="19">
        <f t="shared" si="64"/>
        <v>7426.2906780126941</v>
      </c>
      <c r="U65" s="12">
        <f t="shared" ref="U65:U78" si="65">T65/ABS(S65)</f>
        <v>5.0875384766393174E-2</v>
      </c>
    </row>
    <row r="66" spans="2:21" x14ac:dyDescent="0.2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42.571229479784876</v>
      </c>
      <c r="P66" s="19">
        <f t="shared" ref="P66:P78" si="66">N66-O66</f>
        <v>-0.99386247978488029</v>
      </c>
      <c r="Q66" s="12" t="s">
        <v>47</v>
      </c>
      <c r="R66" s="12"/>
      <c r="S66" s="26">
        <v>58.364574999999995</v>
      </c>
      <c r="T66" s="19">
        <f t="shared" ref="T66:T78" si="67">N66-S66</f>
        <v>-16.787208</v>
      </c>
      <c r="U66" s="12">
        <f t="shared" si="65"/>
        <v>-0.28762666394812264</v>
      </c>
    </row>
    <row r="67" spans="2:21" x14ac:dyDescent="0.2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8">SUM(G67:M67)</f>
        <v>11596.480894</v>
      </c>
      <c r="O67" s="26">
        <v>13241.304243773411</v>
      </c>
      <c r="P67" s="19">
        <f t="shared" si="66"/>
        <v>-1644.8233497734109</v>
      </c>
      <c r="Q67" s="12">
        <f t="shared" si="63"/>
        <v>-0.12421913427046828</v>
      </c>
      <c r="R67" s="12"/>
      <c r="S67" s="26">
        <v>12983.872863999999</v>
      </c>
      <c r="T67" s="19">
        <f t="shared" si="67"/>
        <v>-1387.3919699999988</v>
      </c>
      <c r="U67" s="12">
        <f t="shared" si="65"/>
        <v>-0.10685501810840889</v>
      </c>
    </row>
    <row r="68" spans="2:21" x14ac:dyDescent="0.2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8"/>
        <v>710.25716700000009</v>
      </c>
      <c r="O68" s="26">
        <v>690.92484503450964</v>
      </c>
      <c r="P68" s="19">
        <f t="shared" si="66"/>
        <v>19.332321965490451</v>
      </c>
      <c r="Q68" s="12">
        <f t="shared" si="63"/>
        <v>2.7980354309772807E-2</v>
      </c>
      <c r="R68" s="12"/>
      <c r="S68" s="26">
        <v>590.54512199999999</v>
      </c>
      <c r="T68" s="19">
        <f t="shared" si="67"/>
        <v>119.7120450000001</v>
      </c>
      <c r="U68" s="12">
        <f t="shared" si="65"/>
        <v>0.20271447606674178</v>
      </c>
    </row>
    <row r="69" spans="2:21" x14ac:dyDescent="0.2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8"/>
        <v>3080.4602639999998</v>
      </c>
      <c r="O69" s="26">
        <v>3060.7937004987207</v>
      </c>
      <c r="P69" s="19">
        <f t="shared" si="66"/>
        <v>19.666563501279143</v>
      </c>
      <c r="Q69" s="12">
        <f t="shared" si="63"/>
        <v>6.4253149430079865E-3</v>
      </c>
      <c r="R69" s="12"/>
      <c r="S69" s="26">
        <v>2888.5759669999998</v>
      </c>
      <c r="T69" s="19">
        <f t="shared" si="67"/>
        <v>191.88429700000006</v>
      </c>
      <c r="U69" s="12">
        <f t="shared" si="65"/>
        <v>6.6428682919246931E-2</v>
      </c>
    </row>
    <row r="70" spans="2:21" x14ac:dyDescent="0.2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8"/>
        <v>1112.2647109100001</v>
      </c>
      <c r="O70" s="26">
        <v>1092.8374983501599</v>
      </c>
      <c r="P70" s="19">
        <f t="shared" si="66"/>
        <v>19.4272125598402</v>
      </c>
      <c r="Q70" s="12">
        <f t="shared" si="63"/>
        <v>1.7776853913934292E-2</v>
      </c>
      <c r="R70" s="12"/>
      <c r="S70" s="26">
        <v>648.08623215730927</v>
      </c>
      <c r="T70" s="19">
        <f t="shared" si="67"/>
        <v>464.17847875269081</v>
      </c>
      <c r="U70" s="12">
        <f t="shared" si="65"/>
        <v>0.71622950113839368</v>
      </c>
    </row>
    <row r="71" spans="2:21" x14ac:dyDescent="0.2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8"/>
        <v>164.89280099999999</v>
      </c>
      <c r="O71" s="26">
        <v>135.709577</v>
      </c>
      <c r="P71" s="19">
        <f t="shared" si="66"/>
        <v>29.183223999999996</v>
      </c>
      <c r="Q71" s="12">
        <f t="shared" si="63"/>
        <v>0.21504174314831145</v>
      </c>
      <c r="R71" s="12"/>
      <c r="S71" s="26">
        <v>13.702017999999999</v>
      </c>
      <c r="T71" s="19">
        <f t="shared" si="67"/>
        <v>151.19078299999998</v>
      </c>
      <c r="U71" s="12">
        <f t="shared" si="65"/>
        <v>11.034198247294668</v>
      </c>
    </row>
    <row r="72" spans="2:21" x14ac:dyDescent="0.2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8"/>
        <v>4860.6842859999997</v>
      </c>
      <c r="O72" s="26">
        <v>4871.2377896792741</v>
      </c>
      <c r="P72" s="19">
        <f t="shared" si="66"/>
        <v>-10.553503679274399</v>
      </c>
      <c r="Q72" s="12">
        <f t="shared" si="63"/>
        <v>-2.1664932271699367E-3</v>
      </c>
      <c r="R72" s="12"/>
      <c r="S72" s="26">
        <v>4635.1482580000002</v>
      </c>
      <c r="T72" s="19">
        <f t="shared" si="67"/>
        <v>225.53602799999953</v>
      </c>
      <c r="U72" s="12">
        <f t="shared" si="65"/>
        <v>4.8657780818712172E-2</v>
      </c>
    </row>
    <row r="73" spans="2:21" x14ac:dyDescent="0.2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8"/>
        <v>1953.7558569999999</v>
      </c>
      <c r="O73" s="26">
        <v>2048.5282057877607</v>
      </c>
      <c r="P73" s="19">
        <f t="shared" si="66"/>
        <v>-94.772348787760848</v>
      </c>
      <c r="Q73" s="12">
        <f t="shared" si="63"/>
        <v>-4.6263628941011423E-2</v>
      </c>
      <c r="R73" s="12"/>
      <c r="S73" s="26">
        <v>1985.3341439999999</v>
      </c>
      <c r="T73" s="19">
        <f t="shared" si="67"/>
        <v>-31.578287000000046</v>
      </c>
      <c r="U73" s="12">
        <f t="shared" si="65"/>
        <v>-1.5905779435383571E-2</v>
      </c>
    </row>
    <row r="74" spans="2:21" x14ac:dyDescent="0.2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8"/>
        <v>29102.293174260001</v>
      </c>
      <c r="O74" s="26">
        <v>29167.077607214458</v>
      </c>
      <c r="P74" s="19">
        <f t="shared" si="66"/>
        <v>-64.784432954456861</v>
      </c>
      <c r="Q74" s="12">
        <f t="shared" si="63"/>
        <v>-2.2211492637998287E-3</v>
      </c>
      <c r="R74" s="12"/>
      <c r="S74" s="26">
        <v>25888.910044999997</v>
      </c>
      <c r="T74" s="19">
        <f t="shared" si="67"/>
        <v>3213.3831292600044</v>
      </c>
      <c r="U74" s="12">
        <f t="shared" si="65"/>
        <v>0.12412199369052289</v>
      </c>
    </row>
    <row r="75" spans="2:21" x14ac:dyDescent="0.2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8"/>
        <v>1577.2630810000001</v>
      </c>
      <c r="O75" s="26">
        <v>1624.042395709243</v>
      </c>
      <c r="P75" s="19">
        <f t="shared" si="66"/>
        <v>-46.779314709242954</v>
      </c>
      <c r="Q75" s="12">
        <f t="shared" si="63"/>
        <v>-2.8804244786241398E-2</v>
      </c>
      <c r="R75" s="12"/>
      <c r="S75" s="26">
        <v>1700.2143030000002</v>
      </c>
      <c r="T75" s="19">
        <f t="shared" si="67"/>
        <v>-122.95122200000014</v>
      </c>
      <c r="U75" s="12">
        <f t="shared" si="65"/>
        <v>-7.2315132147197411E-2</v>
      </c>
    </row>
    <row r="76" spans="2:21" x14ac:dyDescent="0.2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8"/>
        <v>1579.4492189999999</v>
      </c>
      <c r="O76" s="26">
        <v>1603.2848294016721</v>
      </c>
      <c r="P76" s="19">
        <f t="shared" si="66"/>
        <v>-23.835610401672284</v>
      </c>
      <c r="Q76" s="12">
        <f t="shared" si="63"/>
        <v>-1.486673482126533E-2</v>
      </c>
      <c r="R76" s="12"/>
      <c r="S76" s="26">
        <v>1620.066525</v>
      </c>
      <c r="T76" s="19">
        <f t="shared" si="67"/>
        <v>-40.617306000000099</v>
      </c>
      <c r="U76" s="12">
        <f t="shared" si="65"/>
        <v>-2.5071381559470283E-2</v>
      </c>
    </row>
    <row r="77" spans="2:21" x14ac:dyDescent="0.2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8"/>
        <v>92918.598417999994</v>
      </c>
      <c r="O77" s="26">
        <v>92822.023823223295</v>
      </c>
      <c r="P77" s="19">
        <f t="shared" si="66"/>
        <v>96.574594776699087</v>
      </c>
      <c r="Q77" s="12">
        <f t="shared" si="63"/>
        <v>1.0404275924927305E-3</v>
      </c>
      <c r="R77" s="12"/>
      <c r="S77" s="26">
        <v>88976.779601999995</v>
      </c>
      <c r="T77" s="19">
        <f t="shared" si="67"/>
        <v>3941.8188159999991</v>
      </c>
      <c r="U77" s="12">
        <f t="shared" si="65"/>
        <v>4.4301657506959219E-2</v>
      </c>
    </row>
    <row r="78" spans="2:21" x14ac:dyDescent="0.2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8"/>
        <v>4698.5250079999996</v>
      </c>
      <c r="O78" s="26">
        <v>4813.7452971218672</v>
      </c>
      <c r="P78" s="19">
        <f t="shared" si="66"/>
        <v>-115.22028912186761</v>
      </c>
      <c r="Q78" s="12">
        <f t="shared" si="63"/>
        <v>-2.3935684588621189E-2</v>
      </c>
      <c r="R78" s="12"/>
      <c r="S78" s="26">
        <v>3980.6119140000001</v>
      </c>
      <c r="T78" s="19">
        <f t="shared" si="67"/>
        <v>717.91309399999955</v>
      </c>
      <c r="U78" s="12">
        <f t="shared" si="65"/>
        <v>0.18035244568179715</v>
      </c>
    </row>
    <row r="79" spans="2:21" x14ac:dyDescent="0.2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25">
      <c r="B80" s="2"/>
      <c r="C80" s="2" t="s">
        <v>22</v>
      </c>
      <c r="D80" s="2"/>
      <c r="E80" s="2"/>
      <c r="F80" s="2"/>
      <c r="G80" s="19">
        <f t="shared" ref="G80:P80" si="69">SUM(G81:G86)</f>
        <v>23379.753061129999</v>
      </c>
      <c r="H80" s="19">
        <f t="shared" si="69"/>
        <v>28997.99213916</v>
      </c>
      <c r="I80" s="19">
        <f t="shared" si="69"/>
        <v>22854.760655870003</v>
      </c>
      <c r="J80" s="19">
        <f t="shared" si="69"/>
        <v>23732.182278660002</v>
      </c>
      <c r="K80" s="19">
        <f t="shared" si="69"/>
        <v>25986.990474580001</v>
      </c>
      <c r="L80" s="19">
        <f t="shared" si="69"/>
        <v>22699.748499720004</v>
      </c>
      <c r="M80" s="19">
        <f t="shared" si="69"/>
        <v>28174.261272310006</v>
      </c>
      <c r="N80" s="19">
        <f t="shared" si="69"/>
        <v>175825.68838143002</v>
      </c>
      <c r="O80" s="19">
        <f t="shared" si="69"/>
        <v>173991.03816955764</v>
      </c>
      <c r="P80" s="19">
        <f t="shared" si="69"/>
        <v>1834.6502118724161</v>
      </c>
      <c r="Q80" s="12">
        <f t="shared" ref="Q80:Q86" si="70">P80/ABS(O80)</f>
        <v>1.054450982748039E-2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71">T80/ABS(S80)</f>
        <v>1.256627318579444E-2</v>
      </c>
    </row>
    <row r="81" spans="1:21" x14ac:dyDescent="0.2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37818.408290228457</v>
      </c>
      <c r="P81" s="19">
        <f t="shared" ref="P81:P86" si="72">N81-O81</f>
        <v>590.0858373615556</v>
      </c>
      <c r="Q81" s="12">
        <f t="shared" si="70"/>
        <v>1.5603137837877284E-2</v>
      </c>
      <c r="R81" s="12"/>
      <c r="S81" s="26">
        <v>36227.05703348</v>
      </c>
      <c r="T81" s="19">
        <f t="shared" ref="T81:T86" si="73">N81-S81</f>
        <v>2181.4370941100133</v>
      </c>
      <c r="U81" s="12">
        <f t="shared" si="71"/>
        <v>6.0215686084961084E-2</v>
      </c>
    </row>
    <row r="82" spans="1:21" x14ac:dyDescent="0.2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74">SUM(G82:M82)</f>
        <v>2322.8859397300002</v>
      </c>
      <c r="O82" s="26">
        <v>2300.7151747270268</v>
      </c>
      <c r="P82" s="19">
        <f t="shared" si="72"/>
        <v>22.17076500297344</v>
      </c>
      <c r="Q82" s="12">
        <f t="shared" si="70"/>
        <v>9.6364666285142994E-3</v>
      </c>
      <c r="R82" s="12"/>
      <c r="S82" s="26">
        <v>2305.7606284399999</v>
      </c>
      <c r="T82" s="19">
        <f t="shared" si="73"/>
        <v>17.125311290000354</v>
      </c>
      <c r="U82" s="12">
        <f t="shared" si="71"/>
        <v>7.4271852328343223E-3</v>
      </c>
    </row>
    <row r="83" spans="1:21" x14ac:dyDescent="0.2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74"/>
        <v>16683.812239210001</v>
      </c>
      <c r="O83" s="26">
        <v>16765.02517060018</v>
      </c>
      <c r="P83" s="19">
        <f t="shared" si="72"/>
        <v>-81.21293139017871</v>
      </c>
      <c r="Q83" s="12">
        <f t="shared" si="70"/>
        <v>-4.8441878591746444E-3</v>
      </c>
      <c r="R83" s="12"/>
      <c r="S83" s="26">
        <v>18038.164131909998</v>
      </c>
      <c r="T83" s="19">
        <f t="shared" si="73"/>
        <v>-1354.3518926999968</v>
      </c>
      <c r="U83" s="12">
        <f t="shared" si="71"/>
        <v>-7.5082579512851411E-2</v>
      </c>
    </row>
    <row r="84" spans="1:21" x14ac:dyDescent="0.2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74"/>
        <v>73453.482738160004</v>
      </c>
      <c r="O84" s="26">
        <v>72240.441829752148</v>
      </c>
      <c r="P84" s="19">
        <f t="shared" si="72"/>
        <v>1213.0409084078565</v>
      </c>
      <c r="Q84" s="12">
        <f t="shared" si="70"/>
        <v>1.6791714968557501E-2</v>
      </c>
      <c r="R84" s="12"/>
      <c r="S84" s="26">
        <v>71381.277600450005</v>
      </c>
      <c r="T84" s="19">
        <f t="shared" si="73"/>
        <v>2072.2051377099997</v>
      </c>
      <c r="U84" s="12">
        <f t="shared" si="71"/>
        <v>2.9030093147239158E-2</v>
      </c>
    </row>
    <row r="85" spans="1:21" x14ac:dyDescent="0.2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74"/>
        <v>41689.868932130004</v>
      </c>
      <c r="O85" s="26">
        <v>41670.847088822207</v>
      </c>
      <c r="P85" s="19">
        <f t="shared" si="72"/>
        <v>19.021843307797099</v>
      </c>
      <c r="Q85" s="12">
        <f t="shared" si="70"/>
        <v>4.5647844084502711E-4</v>
      </c>
      <c r="R85" s="12"/>
      <c r="S85" s="26">
        <v>42462.448359269998</v>
      </c>
      <c r="T85" s="19">
        <f t="shared" si="73"/>
        <v>-772.57942713999364</v>
      </c>
      <c r="U85" s="12">
        <f t="shared" si="71"/>
        <v>-1.8194415465714223E-2</v>
      </c>
    </row>
    <row r="86" spans="1:21" x14ac:dyDescent="0.2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74"/>
        <v>3267.1444046099996</v>
      </c>
      <c r="O86" s="26">
        <v>3195.6006154275874</v>
      </c>
      <c r="P86" s="19">
        <f t="shared" si="72"/>
        <v>71.543789182412183</v>
      </c>
      <c r="Q86" s="12">
        <f t="shared" si="70"/>
        <v>2.2388213607487762E-2</v>
      </c>
      <c r="R86" s="12"/>
      <c r="S86" s="26">
        <v>3228.9272731600004</v>
      </c>
      <c r="T86" s="19">
        <f t="shared" si="73"/>
        <v>38.217131449999215</v>
      </c>
      <c r="U86" s="12">
        <f t="shared" si="71"/>
        <v>1.1835860091267367E-2</v>
      </c>
    </row>
    <row r="87" spans="1:21" x14ac:dyDescent="0.2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2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31">
        <f>SUM(G88:M88)</f>
        <v>115562.08089530672</v>
      </c>
      <c r="O88" s="21">
        <v>113206.88848134674</v>
      </c>
      <c r="P88" s="21">
        <f>N88-O88</f>
        <v>2355.1924139599723</v>
      </c>
      <c r="Q88" s="11">
        <f t="shared" ref="Q88:Q94" si="75">P88/ABS(O88)</f>
        <v>2.0804320704813299E-2</v>
      </c>
      <c r="R88" s="11"/>
      <c r="S88" s="21">
        <v>39474.199023685396</v>
      </c>
      <c r="T88" s="21">
        <f>N88-S88</f>
        <v>76087.881871621328</v>
      </c>
      <c r="U88" s="11">
        <f>T88/ABS(S88)</f>
        <v>1.9275345353041087</v>
      </c>
    </row>
    <row r="89" spans="1:21" s="5" customFormat="1" x14ac:dyDescent="0.2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2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31">
        <f>SUM(G90:M90)</f>
        <v>0</v>
      </c>
      <c r="O90" s="24">
        <v>102.6175284</v>
      </c>
      <c r="P90" s="21">
        <f>N90-O90</f>
        <v>-102.6175284</v>
      </c>
      <c r="Q90" s="11">
        <f t="shared" si="75"/>
        <v>-1</v>
      </c>
      <c r="R90" s="11"/>
      <c r="S90" s="24">
        <v>735.00725108999995</v>
      </c>
      <c r="T90" s="21">
        <f>N90-S90</f>
        <v>-735.00725108999995</v>
      </c>
      <c r="U90" s="11">
        <f>T90/ABS(S90)</f>
        <v>-1</v>
      </c>
    </row>
    <row r="91" spans="1:21" s="5" customFormat="1" x14ac:dyDescent="0.2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2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2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2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4147.3698308692001</v>
      </c>
      <c r="P94" s="21">
        <f>N94-O94</f>
        <v>-50.64980303359971</v>
      </c>
      <c r="Q94" s="11">
        <f t="shared" si="75"/>
        <v>-1.2212511808474189E-2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.5" thickBot="1" x14ac:dyDescent="0.3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2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2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25">
      <c r="A98" s="28" t="s">
        <v>74</v>
      </c>
      <c r="Q98" s="14"/>
      <c r="R98" s="14"/>
      <c r="U98" s="14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O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(3)</vt:lpstr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2020-02-03T17:24:27Z</cp:lastPrinted>
  <dcterms:created xsi:type="dcterms:W3CDTF">2012-05-30T22:15:58Z</dcterms:created>
  <dcterms:modified xsi:type="dcterms:W3CDTF">2024-12-02T16:56:34Z</dcterms:modified>
</cp:coreProperties>
</file>