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585" yWindow="60" windowWidth="7905" windowHeight="9045" tabRatio="685"/>
  </bookViews>
  <sheets>
    <sheet name="A" sheetId="2" r:id="rId1"/>
  </sheets>
  <definedNames>
    <definedName name="_xlnm.Print_Area" localSheetId="0">A!$A$1:$T$100</definedName>
  </definedNames>
  <calcPr calcId="145621"/>
</workbook>
</file>

<file path=xl/calcChain.xml><?xml version="1.0" encoding="utf-8"?>
<calcChain xmlns="http://schemas.openxmlformats.org/spreadsheetml/2006/main">
  <c r="T92" i="2" l="1"/>
  <c r="T13" i="2"/>
  <c r="M96" i="2" l="1"/>
  <c r="M94" i="2"/>
  <c r="M92" i="2"/>
  <c r="M90" i="2"/>
  <c r="M88" i="2"/>
  <c r="M87" i="2"/>
  <c r="M86" i="2"/>
  <c r="M85" i="2"/>
  <c r="M84" i="2"/>
  <c r="M83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5" i="2"/>
  <c r="M64" i="2"/>
  <c r="M63" i="2"/>
  <c r="M62" i="2"/>
  <c r="M61" i="2"/>
  <c r="M60" i="2"/>
  <c r="M41" i="2"/>
  <c r="M40" i="2"/>
  <c r="M37" i="2"/>
  <c r="M36" i="2"/>
  <c r="M34" i="2"/>
  <c r="M33" i="2"/>
  <c r="M28" i="2"/>
  <c r="M25" i="2"/>
  <c r="M24" i="2"/>
  <c r="M22" i="2"/>
  <c r="M21" i="2"/>
  <c r="M19" i="2"/>
  <c r="M8" i="2"/>
  <c r="L82" i="2"/>
  <c r="L67" i="2"/>
  <c r="L59" i="2"/>
  <c r="L53" i="2"/>
  <c r="L39" i="2"/>
  <c r="L32" i="2"/>
  <c r="L27" i="2"/>
  <c r="L23" i="2"/>
  <c r="L20" i="2"/>
  <c r="L15" i="2"/>
  <c r="L14" i="2"/>
  <c r="L13" i="2"/>
  <c r="L12" i="2"/>
  <c r="L57" i="2" l="1"/>
  <c r="L55" i="2" s="1"/>
  <c r="L18" i="2"/>
  <c r="L17" i="2" s="1"/>
  <c r="L11" i="2" l="1"/>
  <c r="L10" i="2" s="1"/>
  <c r="L30" i="2" s="1"/>
  <c r="L45" i="2" s="1"/>
  <c r="L43" i="2" l="1"/>
  <c r="K82" i="2" l="1"/>
  <c r="K67" i="2"/>
  <c r="K59" i="2"/>
  <c r="K53" i="2"/>
  <c r="K39" i="2"/>
  <c r="K32" i="2"/>
  <c r="K27" i="2"/>
  <c r="K23" i="2"/>
  <c r="K20" i="2"/>
  <c r="K18" i="2" s="1"/>
  <c r="K15" i="2"/>
  <c r="K14" i="2"/>
  <c r="K13" i="2"/>
  <c r="K12" i="2"/>
  <c r="K17" i="2" l="1"/>
  <c r="K57" i="2"/>
  <c r="K55" i="2" s="1"/>
  <c r="M23" i="2"/>
  <c r="M20" i="2"/>
  <c r="N52" i="2"/>
  <c r="J82" i="2"/>
  <c r="J67" i="2"/>
  <c r="J59" i="2"/>
  <c r="J53" i="2"/>
  <c r="J39" i="2"/>
  <c r="J32" i="2"/>
  <c r="J27" i="2"/>
  <c r="J23" i="2"/>
  <c r="J20" i="2"/>
  <c r="J18" i="2"/>
  <c r="J17" i="2" s="1"/>
  <c r="J15" i="2"/>
  <c r="J14" i="2"/>
  <c r="J13" i="2"/>
  <c r="J12" i="2"/>
  <c r="K11" i="2" l="1"/>
  <c r="K10" i="2" s="1"/>
  <c r="K30" i="2" s="1"/>
  <c r="K45" i="2" s="1"/>
  <c r="J57" i="2"/>
  <c r="J11" i="2" s="1"/>
  <c r="J10" i="2" s="1"/>
  <c r="J30" i="2" s="1"/>
  <c r="J55" i="2"/>
  <c r="I19" i="2"/>
  <c r="K43" i="2" l="1"/>
  <c r="J43" i="2"/>
  <c r="J45" i="2"/>
  <c r="R52" i="2"/>
  <c r="H53" i="2"/>
  <c r="I53" i="2"/>
  <c r="G53" i="2"/>
  <c r="S96" i="2" l="1"/>
  <c r="T96" i="2" s="1"/>
  <c r="S94" i="2"/>
  <c r="S92" i="2"/>
  <c r="S90" i="2"/>
  <c r="S12" i="2" s="1"/>
  <c r="S88" i="2"/>
  <c r="T88" i="2" s="1"/>
  <c r="S87" i="2"/>
  <c r="T87" i="2" s="1"/>
  <c r="S86" i="2"/>
  <c r="T86" i="2" s="1"/>
  <c r="S84" i="2"/>
  <c r="T84" i="2" s="1"/>
  <c r="S80" i="2"/>
  <c r="T80" i="2" s="1"/>
  <c r="S79" i="2"/>
  <c r="T79" i="2" s="1"/>
  <c r="S78" i="2"/>
  <c r="T78" i="2" s="1"/>
  <c r="S77" i="2"/>
  <c r="T77" i="2" s="1"/>
  <c r="S76" i="2"/>
  <c r="S75" i="2"/>
  <c r="T75" i="2" s="1"/>
  <c r="S74" i="2"/>
  <c r="T74" i="2" s="1"/>
  <c r="S73" i="2"/>
  <c r="T73" i="2" s="1"/>
  <c r="S72" i="2"/>
  <c r="T72" i="2" s="1"/>
  <c r="S71" i="2"/>
  <c r="T71" i="2" s="1"/>
  <c r="S70" i="2"/>
  <c r="S69" i="2"/>
  <c r="T69" i="2" s="1"/>
  <c r="S68" i="2"/>
  <c r="T68" i="2" s="1"/>
  <c r="S65" i="2"/>
  <c r="T65" i="2" s="1"/>
  <c r="S64" i="2"/>
  <c r="T64" i="2" s="1"/>
  <c r="S62" i="2"/>
  <c r="T62" i="2" s="1"/>
  <c r="S61" i="2"/>
  <c r="T61" i="2" s="1"/>
  <c r="S60" i="2"/>
  <c r="S41" i="2"/>
  <c r="T41" i="2" s="1"/>
  <c r="S40" i="2"/>
  <c r="S36" i="2"/>
  <c r="T36" i="2" s="1"/>
  <c r="S34" i="2"/>
  <c r="T34" i="2" s="1"/>
  <c r="S33" i="2"/>
  <c r="T33" i="2" s="1"/>
  <c r="S28" i="2"/>
  <c r="S27" i="2" s="1"/>
  <c r="S22" i="2"/>
  <c r="S20" i="2" s="1"/>
  <c r="S21" i="2"/>
  <c r="T76" i="2"/>
  <c r="T70" i="2"/>
  <c r="T53" i="2"/>
  <c r="T22" i="2"/>
  <c r="T21" i="2"/>
  <c r="S53" i="2"/>
  <c r="S13" i="2"/>
  <c r="R14" i="2"/>
  <c r="R12" i="2"/>
  <c r="R82" i="2"/>
  <c r="R67" i="2"/>
  <c r="R59" i="2"/>
  <c r="R39" i="2"/>
  <c r="R32" i="2"/>
  <c r="R27" i="2"/>
  <c r="R23" i="2"/>
  <c r="R20" i="2"/>
  <c r="R15" i="2"/>
  <c r="R13" i="2"/>
  <c r="R53" i="2"/>
  <c r="S14" i="2" l="1"/>
  <c r="S39" i="2"/>
  <c r="S15" i="2"/>
  <c r="T40" i="2"/>
  <c r="T28" i="2"/>
  <c r="T90" i="2"/>
  <c r="S67" i="2"/>
  <c r="T67" i="2" s="1"/>
  <c r="S32" i="2"/>
  <c r="T32" i="2" s="1"/>
  <c r="R18" i="2"/>
  <c r="R17" i="2" s="1"/>
  <c r="T20" i="2"/>
  <c r="T39" i="2"/>
  <c r="T12" i="2"/>
  <c r="T15" i="2"/>
  <c r="R57" i="2"/>
  <c r="R11" i="2" s="1"/>
  <c r="R10" i="2" s="1"/>
  <c r="T27" i="2"/>
  <c r="S37" i="2"/>
  <c r="S85" i="2"/>
  <c r="T85" i="2" s="1"/>
  <c r="S83" i="2"/>
  <c r="S63" i="2"/>
  <c r="S25" i="2"/>
  <c r="T25" i="2" s="1"/>
  <c r="S24" i="2"/>
  <c r="S19" i="2"/>
  <c r="I82" i="2"/>
  <c r="I67" i="2"/>
  <c r="I59" i="2"/>
  <c r="I39" i="2"/>
  <c r="I32" i="2"/>
  <c r="I27" i="2"/>
  <c r="I23" i="2"/>
  <c r="I20" i="2"/>
  <c r="I15" i="2"/>
  <c r="I14" i="2"/>
  <c r="I13" i="2"/>
  <c r="I12" i="2"/>
  <c r="R55" i="2" l="1"/>
  <c r="R30" i="2"/>
  <c r="R43" i="2" s="1"/>
  <c r="I18" i="2"/>
  <c r="I17" i="2" s="1"/>
  <c r="T24" i="2"/>
  <c r="S23" i="2"/>
  <c r="T23" i="2" s="1"/>
  <c r="T19" i="2"/>
  <c r="S82" i="2"/>
  <c r="T82" i="2" s="1"/>
  <c r="T83" i="2"/>
  <c r="S59" i="2"/>
  <c r="T63" i="2"/>
  <c r="I57" i="2"/>
  <c r="I55" i="2" s="1"/>
  <c r="R45" i="2" l="1"/>
  <c r="S18" i="2"/>
  <c r="T18" i="2" s="1"/>
  <c r="I11" i="2"/>
  <c r="I10" i="2" s="1"/>
  <c r="I30" i="2" s="1"/>
  <c r="I43" i="2" s="1"/>
  <c r="T59" i="2"/>
  <c r="S57" i="2"/>
  <c r="S17" i="2" l="1"/>
  <c r="T17" i="2" s="1"/>
  <c r="I45" i="2"/>
  <c r="T57" i="2"/>
  <c r="S11" i="2"/>
  <c r="S55" i="2"/>
  <c r="T55" i="2" s="1"/>
  <c r="S10" i="2" l="1"/>
  <c r="T11" i="2"/>
  <c r="S30" i="2" l="1"/>
  <c r="T10" i="2"/>
  <c r="T30" i="2" l="1"/>
  <c r="S45" i="2"/>
  <c r="T45" i="2" s="1"/>
  <c r="S43" i="2"/>
  <c r="T43" i="2" s="1"/>
  <c r="O53" i="2" l="1"/>
  <c r="O96" i="2"/>
  <c r="O15" i="2" s="1"/>
  <c r="O94" i="2"/>
  <c r="O14" i="2" s="1"/>
  <c r="O92" i="2"/>
  <c r="O13" i="2" s="1"/>
  <c r="O88" i="2"/>
  <c r="O87" i="2"/>
  <c r="O86" i="2"/>
  <c r="O85" i="2"/>
  <c r="O84" i="2"/>
  <c r="O83" i="2"/>
  <c r="M82" i="2"/>
  <c r="H82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P68" i="2" s="1"/>
  <c r="H67" i="2"/>
  <c r="O65" i="2"/>
  <c r="O64" i="2"/>
  <c r="O63" i="2"/>
  <c r="O62" i="2"/>
  <c r="O61" i="2"/>
  <c r="H59" i="2"/>
  <c r="O41" i="2"/>
  <c r="O40" i="2"/>
  <c r="H39" i="2"/>
  <c r="O37" i="2"/>
  <c r="P37" i="2" s="1"/>
  <c r="O34" i="2"/>
  <c r="O33" i="2"/>
  <c r="H32" i="2"/>
  <c r="M27" i="2"/>
  <c r="H27" i="2"/>
  <c r="O25" i="2"/>
  <c r="H23" i="2"/>
  <c r="O22" i="2"/>
  <c r="H20" i="2"/>
  <c r="O19" i="2"/>
  <c r="H15" i="2"/>
  <c r="M14" i="2"/>
  <c r="H14" i="2"/>
  <c r="H13" i="2"/>
  <c r="M12" i="2"/>
  <c r="H12" i="2"/>
  <c r="M53" i="2"/>
  <c r="O67" i="2" l="1"/>
  <c r="H57" i="2"/>
  <c r="H11" i="2" s="1"/>
  <c r="H10" i="2" s="1"/>
  <c r="H18" i="2"/>
  <c r="H17" i="2" s="1"/>
  <c r="M13" i="2"/>
  <c r="M15" i="2"/>
  <c r="M32" i="2"/>
  <c r="M39" i="2"/>
  <c r="H55" i="2"/>
  <c r="M18" i="2"/>
  <c r="M59" i="2"/>
  <c r="O82" i="2"/>
  <c r="N8" i="2"/>
  <c r="O90" i="2"/>
  <c r="O12" i="2" s="1"/>
  <c r="O39" i="2"/>
  <c r="O32" i="2"/>
  <c r="O28" i="2"/>
  <c r="O27" i="2" s="1"/>
  <c r="O24" i="2"/>
  <c r="O23" i="2" s="1"/>
  <c r="O21" i="2"/>
  <c r="O20" i="2" s="1"/>
  <c r="M67" i="2"/>
  <c r="O60" i="2"/>
  <c r="O59" i="2" s="1"/>
  <c r="O36" i="2"/>
  <c r="H30" i="2" l="1"/>
  <c r="H43" i="2" s="1"/>
  <c r="M57" i="2"/>
  <c r="M11" i="2" s="1"/>
  <c r="M10" i="2" s="1"/>
  <c r="O57" i="2"/>
  <c r="O55" i="2" s="1"/>
  <c r="M17" i="2"/>
  <c r="N53" i="2"/>
  <c r="H45" i="2" l="1"/>
  <c r="M55" i="2"/>
  <c r="O11" i="2"/>
  <c r="O10" i="2" s="1"/>
  <c r="M30" i="2"/>
  <c r="M45" i="2" s="1"/>
  <c r="N82" i="2"/>
  <c r="N67" i="2"/>
  <c r="N59" i="2"/>
  <c r="N39" i="2"/>
  <c r="N32" i="2"/>
  <c r="N27" i="2"/>
  <c r="N23" i="2"/>
  <c r="N20" i="2"/>
  <c r="N12" i="2"/>
  <c r="N13" i="2"/>
  <c r="N14" i="2"/>
  <c r="N15" i="2"/>
  <c r="G82" i="2"/>
  <c r="G67" i="2"/>
  <c r="G59" i="2"/>
  <c r="G39" i="2"/>
  <c r="G32" i="2"/>
  <c r="G27" i="2"/>
  <c r="G23" i="2"/>
  <c r="G20" i="2"/>
  <c r="G12" i="2"/>
  <c r="G13" i="2"/>
  <c r="G14" i="2"/>
  <c r="G15" i="2"/>
  <c r="M43" i="2" l="1"/>
  <c r="G18" i="2"/>
  <c r="G17" i="2" s="1"/>
  <c r="N18" i="2"/>
  <c r="O18" i="2" s="1"/>
  <c r="O17" i="2" s="1"/>
  <c r="O30" i="2" s="1"/>
  <c r="O43" i="2" s="1"/>
  <c r="G57" i="2"/>
  <c r="G11" i="2" s="1"/>
  <c r="G10" i="2" s="1"/>
  <c r="N57" i="2"/>
  <c r="N55" i="2" s="1"/>
  <c r="G55" i="2"/>
  <c r="P96" i="2"/>
  <c r="P92" i="2"/>
  <c r="P90" i="2"/>
  <c r="P88" i="2"/>
  <c r="P87" i="2"/>
  <c r="P86" i="2"/>
  <c r="P85" i="2"/>
  <c r="P84" i="2"/>
  <c r="P83" i="2"/>
  <c r="P80" i="2"/>
  <c r="P79" i="2"/>
  <c r="P78" i="2"/>
  <c r="P77" i="2"/>
  <c r="P76" i="2"/>
  <c r="P75" i="2"/>
  <c r="P74" i="2"/>
  <c r="P73" i="2"/>
  <c r="P72" i="2"/>
  <c r="P71" i="2"/>
  <c r="P70" i="2"/>
  <c r="P69" i="2"/>
  <c r="P65" i="2"/>
  <c r="P64" i="2"/>
  <c r="P63" i="2"/>
  <c r="P62" i="2"/>
  <c r="P61" i="2"/>
  <c r="P41" i="2"/>
  <c r="P40" i="2"/>
  <c r="P36" i="2"/>
  <c r="P34" i="2"/>
  <c r="P33" i="2"/>
  <c r="P28" i="2"/>
  <c r="P19" i="2"/>
  <c r="P21" i="2"/>
  <c r="P22" i="2"/>
  <c r="P24" i="2"/>
  <c r="P25" i="2"/>
  <c r="O45" i="2" l="1"/>
  <c r="N17" i="2"/>
  <c r="N11" i="2"/>
  <c r="N10" i="2" s="1"/>
  <c r="G30" i="2"/>
  <c r="G43" i="2" s="1"/>
  <c r="N30" i="2" l="1"/>
  <c r="N45" i="2" s="1"/>
  <c r="G45" i="2"/>
  <c r="P82" i="2"/>
  <c r="P67" i="2"/>
  <c r="P59" i="2"/>
  <c r="P53" i="2"/>
  <c r="B49" i="2"/>
  <c r="P39" i="2"/>
  <c r="P32" i="2"/>
  <c r="P27" i="2"/>
  <c r="P23" i="2"/>
  <c r="P20" i="2"/>
  <c r="P15" i="2"/>
  <c r="P13" i="2"/>
  <c r="P12" i="2"/>
  <c r="N43" i="2" l="1"/>
  <c r="P57" i="2"/>
  <c r="P55" i="2" l="1"/>
  <c r="P10" i="2"/>
  <c r="P17" i="2"/>
  <c r="P18" i="2"/>
  <c r="P11" i="2" l="1"/>
  <c r="P30" i="2" l="1"/>
  <c r="P45" i="2"/>
  <c r="P43" i="2" l="1"/>
</calcChain>
</file>

<file path=xl/sharedStrings.xml><?xml version="1.0" encoding="utf-8"?>
<sst xmlns="http://schemas.openxmlformats.org/spreadsheetml/2006/main" count="101" uniqueCount="75">
  <si>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</si>
  <si>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</si>
  <si>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</si>
  <si>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</si>
  <si>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</si>
  <si>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</si>
  <si>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</si>
  <si>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</si>
  <si>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</si>
  <si>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</si>
  <si>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</si>
  <si>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</si>
  <si>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</si>
  <si>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</si>
  <si>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</si>
  <si>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</si>
  <si>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</si>
  <si>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</si>
  <si>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</si>
  <si>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</si>
  <si>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</si>
  <si>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Income and profits</t>
  </si>
  <si>
    <t>Environmental Levy</t>
  </si>
  <si>
    <t>Production and consumption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</si>
  <si>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</si>
  <si>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</si>
  <si>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</si>
  <si>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</si>
  <si>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</si>
  <si>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</si>
  <si>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Bauxite/alumina</t>
  </si>
  <si>
    <t>Other companies</t>
  </si>
  <si>
    <t>PAYE</t>
  </si>
  <si>
    <t>Tax on dividend</t>
  </si>
  <si>
    <t>Other individuals</t>
  </si>
  <si>
    <t>Tax on interest</t>
  </si>
  <si>
    <t>SCT</t>
  </si>
  <si>
    <t>Motor vehicle licenses</t>
  </si>
  <si>
    <t>Other licenses</t>
  </si>
  <si>
    <t>Betting, gaming and lottery</t>
  </si>
  <si>
    <t>Contractors levy</t>
  </si>
  <si>
    <t>GCT (Local)</t>
  </si>
  <si>
    <t>Stamp Duty (Local)</t>
  </si>
  <si>
    <t>Custom Duty</t>
  </si>
  <si>
    <t>Stamp Duty</t>
  </si>
  <si>
    <t>Travel Tax</t>
  </si>
  <si>
    <t>GCT (Imports)</t>
  </si>
  <si>
    <t>SCT (imports)</t>
  </si>
  <si>
    <t>Diff</t>
  </si>
  <si>
    <t xml:space="preserve">CENTRAL GOVERNMENT SUMMARY ACCOUNTS </t>
  </si>
  <si>
    <t>Fiscal Monitoring Table</t>
  </si>
  <si>
    <t>Diff %</t>
  </si>
  <si>
    <t>Education tax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</si>
  <si>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</si>
  <si>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</si>
  <si>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</si>
  <si>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</si>
  <si>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</si>
  <si>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</si>
  <si>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</si>
  <si>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</si>
  <si>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Prov.</t>
  </si>
  <si>
    <t>Other Outflows</t>
  </si>
  <si>
    <t>May</t>
  </si>
  <si>
    <t>FY 2023/24</t>
  </si>
  <si>
    <t>Accommodation Tax</t>
  </si>
  <si>
    <t>June</t>
  </si>
  <si>
    <t>FY 2022/23</t>
  </si>
  <si>
    <t>July</t>
  </si>
  <si>
    <t>Second
Supplementary
Estimates</t>
  </si>
  <si>
    <t>August</t>
  </si>
  <si>
    <t>September</t>
  </si>
  <si>
    <t>April</t>
  </si>
  <si>
    <t>April-September</t>
  </si>
  <si>
    <t>October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</si>
</sst>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-* #,##0_-;\-* #,##0_-;_-* &quot;-&quot;_-;_-@_-"/>
    <numFmt numFmtId="43" formatCode="_-* #,##0.00_-;\-* #,##0.00_-;_-* &quot;-&quot;??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0.0%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-[$€-2]* #,##0.00_-;\-[$€-2]* #,##0.00_-;_-[$€-2]* &quot;-&quot;??_-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[&gt;0.05]#,##0.0;[Black][&lt;-0.05]\-#,##0.0;;"/>
    <numFmt numFmtId="180" formatCode="[Black][&gt;0.5]#,##0;[Black][&lt;-0.5]\-#,##0;;"/>
    <numFmt numFmtId="181" formatCode="#,##0.0____"/>
    <numFmt numFmtId="182" formatCode="\$#,##0.00\ ;\(\$#,##0.00\)"/>
    <numFmt numFmtId="183" formatCode="_-&quot;£&quot;* #,##0.00_-;\-&quot;£&quot;* #,##0.00_-;_-&quot;£&quot;* &quot;-&quot;??_-;_-@_-"/>
    <numFmt numFmtId="184" formatCode="#,##0.0_);\(#,##0.0\)"/>
    <numFmt numFmtId="185" formatCode="_(* #,##0.0_);_(* \(#,##0.0\);_(* &quot;-&quot;??_);_(@_)"/>
    <numFmt numFmtId="186" formatCode="#,##0.0;\(#,##0.0\)"/>
    <numFmt numFmtId="187" formatCode="_-&quot;J$&quot;* #,##0.00_-;\-&quot;J$&quot;* #,##0.00_-;_-&quot;J$&quot;* &quot;-&quot;??_-;_-@_-"/>
    <numFmt numFmtId="188" formatCode="#,##0;\(#,##0\)"/>
    <numFmt numFmtId="189" formatCode="&quot;$&quot;#,##0;\(&quot;$&quot;#,##0\)"/>
    <numFmt numFmtId="190" formatCode="###0.0%;\(###0.0%\)"/>
    <numFmt numFmtId="191" formatCode="[$-409]d\-mmm\-yy;@"/>
    <numFmt numFmtId="192" formatCode="_(* #,##0.00_);_(* \(\ #,##0.00\ \);_(* &quot;-&quot;??_);_(\ @_ \)"/>
    <numFmt numFmtId="193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64"/>
      </bottom>
      <diagonal/>
    </border>
  </borders>
  <cellStyleXfs count="20261">
    <xf numFmtId="0" fontId="0" fillId="0" borderId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5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3" applyFont="0" applyFill="0" applyAlignment="0" applyProtection="0"/>
    <xf numFmtId="43" fontId="26" fillId="0" borderId="3" applyFont="0" applyFill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0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168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82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168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168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8" fontId="63" fillId="0" borderId="0"/>
    <xf numFmtId="189" fontId="63" fillId="0" borderId="0"/>
    <xf numFmtId="190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91" fontId="26" fillId="0" borderId="0">
      <alignment horizontal="left"/>
    </xf>
    <xf numFmtId="191" fontId="26" fillId="57" borderId="7"/>
    <xf numFmtId="191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168" fontId="1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92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92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64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164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4" fontId="26" fillId="0" borderId="0" applyFill="0" applyBorder="0" applyAlignment="0" applyProtection="0">
      <alignment wrapText="1"/>
    </xf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16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68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56" borderId="2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66">
    <xf numFmtId="0" fontId="0" fillId="0" borderId="0" xfId="0"/>
    <xf numFmtId="0" fontId="4" fillId="0" borderId="13" xfId="0" applyNumberFormat="1" applyFont="1" applyFill="1" applyBorder="1" applyAlignment="1"/>
    <xf numFmtId="0" fontId="4" fillId="0" borderId="0" xfId="0" applyNumberFormat="1" applyFont="1" applyFill="1" applyAlignment="1"/>
    <xf numFmtId="0" fontId="4" fillId="0" borderId="14" xfId="0" applyNumberFormat="1" applyFont="1" applyFill="1" applyBorder="1" applyAlignment="1"/>
    <xf numFmtId="0" fontId="6" fillId="0" borderId="0" xfId="0" applyNumberFormat="1" applyFont="1" applyFill="1" applyAlignment="1"/>
    <xf numFmtId="0" fontId="7" fillId="0" borderId="0" xfId="0" applyFont="1"/>
    <xf numFmtId="0" fontId="5" fillId="0" borderId="0" xfId="0" applyNumberFormat="1" applyFont="1" applyFill="1" applyAlignment="1"/>
    <xf numFmtId="0" fontId="6" fillId="0" borderId="0" xfId="0" applyFont="1"/>
    <xf numFmtId="0" fontId="57" fillId="1" borderId="14" xfId="4011" applyNumberFormat="1" applyFont="1" applyFill="1" applyBorder="1" applyAlignment="1"/>
    <xf numFmtId="0" fontId="57" fillId="1" borderId="15" xfId="4011" applyNumberFormat="1" applyFont="1" applyFill="1" applyBorder="1" applyAlignment="1"/>
    <xf numFmtId="0" fontId="7" fillId="0" borderId="0" xfId="0" applyNumberFormat="1" applyFont="1" applyFill="1" applyAlignment="1"/>
    <xf numFmtId="49" fontId="7" fillId="0" borderId="0" xfId="0" applyNumberFormat="1" applyFont="1"/>
    <xf numFmtId="169" fontId="6" fillId="0" borderId="0" xfId="4471" applyNumberFormat="1" applyFont="1" applyFill="1" applyAlignment="1">
      <alignment horizontal="center"/>
    </xf>
    <xf numFmtId="169" fontId="57" fillId="1" borderId="14" xfId="4471" applyNumberFormat="1" applyFont="1" applyFill="1" applyBorder="1" applyAlignment="1">
      <alignment horizontal="center"/>
    </xf>
    <xf numFmtId="169" fontId="57" fillId="1" borderId="15" xfId="4471" applyNumberFormat="1" applyFont="1" applyFill="1" applyBorder="1" applyAlignment="1">
      <alignment horizontal="center"/>
    </xf>
    <xf numFmtId="169" fontId="7" fillId="0" borderId="0" xfId="4471" applyNumberFormat="1" applyFont="1" applyFill="1" applyAlignment="1">
      <alignment horizontal="right"/>
    </xf>
    <xf numFmtId="169" fontId="6" fillId="0" borderId="0" xfId="4471" applyNumberFormat="1" applyFont="1" applyFill="1" applyAlignment="1">
      <alignment horizontal="right"/>
    </xf>
    <xf numFmtId="169" fontId="7" fillId="0" borderId="0" xfId="4471" applyNumberFormat="1" applyFont="1" applyFill="1" applyAlignment="1">
      <alignment horizontal="center"/>
    </xf>
    <xf numFmtId="169" fontId="7" fillId="0" borderId="0" xfId="4471" applyNumberFormat="1" applyFont="1" applyAlignment="1">
      <alignment horizontal="center"/>
    </xf>
    <xf numFmtId="169" fontId="6" fillId="0" borderId="0" xfId="4471" applyNumberFormat="1" applyFont="1" applyAlignment="1">
      <alignment horizontal="center"/>
    </xf>
    <xf numFmtId="185" fontId="6" fillId="0" borderId="0" xfId="4012" applyNumberFormat="1" applyFont="1" applyFill="1" applyAlignment="1">
      <alignment horizontal="center" vertical="center"/>
    </xf>
    <xf numFmtId="185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center" vertical="center"/>
    </xf>
    <xf numFmtId="186" fontId="6" fillId="0" borderId="0" xfId="4012" applyNumberFormat="1" applyFont="1" applyAlignment="1">
      <alignment horizontal="center" vertical="center"/>
    </xf>
    <xf numFmtId="186" fontId="60" fillId="1" borderId="14" xfId="4012" applyNumberFormat="1" applyFont="1" applyFill="1" applyBorder="1" applyAlignment="1">
      <alignment horizontal="center" vertical="center"/>
    </xf>
    <xf numFmtId="186" fontId="60" fillId="1" borderId="15" xfId="4012" applyNumberFormat="1" applyFont="1" applyFill="1" applyBorder="1" applyAlignment="1">
      <alignment horizontal="center" vertical="center"/>
    </xf>
    <xf numFmtId="186" fontId="6" fillId="0" borderId="0" xfId="4012" applyNumberFormat="1" applyFont="1" applyFill="1" applyAlignment="1">
      <alignment horizontal="right" vertical="center" wrapText="1"/>
    </xf>
    <xf numFmtId="186" fontId="6" fillId="0" borderId="0" xfId="4012" applyNumberFormat="1" applyFont="1" applyFill="1" applyAlignment="1">
      <alignment horizontal="right" vertical="center"/>
    </xf>
    <xf numFmtId="186" fontId="7" fillId="0" borderId="0" xfId="4012" applyNumberFormat="1" applyFont="1" applyFill="1" applyAlignment="1">
      <alignment horizontal="right" vertical="center" wrapText="1"/>
    </xf>
    <xf numFmtId="186" fontId="6" fillId="0" borderId="13" xfId="4012" applyNumberFormat="1" applyFont="1" applyFill="1" applyBorder="1" applyAlignment="1">
      <alignment horizontal="center" vertical="center"/>
    </xf>
    <xf numFmtId="186" fontId="6" fillId="0" borderId="0" xfId="4012" applyNumberFormat="1" applyFont="1" applyAlignment="1">
      <alignment horizontal="right" vertical="center"/>
    </xf>
    <xf numFmtId="186" fontId="5" fillId="0" borderId="0" xfId="4012" applyNumberFormat="1" applyFont="1" applyFill="1" applyAlignment="1">
      <alignment horizontal="right" vertical="center" wrapText="1"/>
    </xf>
    <xf numFmtId="186" fontId="7" fillId="0" borderId="0" xfId="4012" applyNumberFormat="1" applyFont="1" applyAlignment="1">
      <alignment horizontal="center" vertical="center"/>
    </xf>
    <xf numFmtId="186" fontId="57" fillId="1" borderId="15" xfId="4012" applyNumberFormat="1" applyFont="1" applyFill="1" applyBorder="1" applyAlignment="1">
      <alignment horizontal="center" vertical="center"/>
    </xf>
    <xf numFmtId="186" fontId="4" fillId="0" borderId="0" xfId="4012" applyNumberFormat="1" applyFont="1" applyFill="1" applyAlignment="1">
      <alignment horizontal="right" vertical="center" wrapText="1"/>
    </xf>
    <xf numFmtId="186" fontId="6" fillId="0" borderId="0" xfId="501" applyNumberFormat="1" applyFont="1" applyFill="1" applyAlignment="1">
      <alignment horizontal="center" vertical="center"/>
    </xf>
    <xf numFmtId="186" fontId="6" fillId="0" borderId="0" xfId="501" applyNumberFormat="1" applyFont="1" applyAlignment="1">
      <alignment horizontal="center" vertical="center"/>
    </xf>
    <xf numFmtId="186" fontId="60" fillId="1" borderId="14" xfId="501" applyNumberFormat="1" applyFont="1" applyFill="1" applyBorder="1" applyAlignment="1">
      <alignment horizontal="center" vertical="center"/>
    </xf>
    <xf numFmtId="186" fontId="57" fillId="1" borderId="15" xfId="501" applyNumberFormat="1" applyFont="1" applyFill="1" applyBorder="1" applyAlignment="1">
      <alignment horizontal="center" vertical="center"/>
    </xf>
    <xf numFmtId="186" fontId="7" fillId="0" borderId="0" xfId="501" applyNumberFormat="1" applyFont="1" applyFill="1" applyAlignment="1">
      <alignment horizontal="right" vertical="center" wrapText="1"/>
    </xf>
    <xf numFmtId="186" fontId="6" fillId="0" borderId="0" xfId="501" applyNumberFormat="1" applyFont="1" applyFill="1" applyAlignment="1">
      <alignment horizontal="right" vertical="center" wrapText="1"/>
    </xf>
    <xf numFmtId="186" fontId="6" fillId="0" borderId="0" xfId="501" applyNumberFormat="1" applyFont="1" applyFill="1" applyAlignment="1">
      <alignment horizontal="right" vertical="center"/>
    </xf>
    <xf numFmtId="186" fontId="4" fillId="0" borderId="0" xfId="501" applyNumberFormat="1" applyFont="1" applyFill="1" applyAlignment="1">
      <alignment horizontal="right" vertical="center" wrapText="1"/>
    </xf>
    <xf numFmtId="186" fontId="5" fillId="0" borderId="0" xfId="501" applyNumberFormat="1" applyFont="1" applyFill="1" applyAlignment="1">
      <alignment horizontal="right" vertical="center" wrapText="1"/>
    </xf>
    <xf numFmtId="186" fontId="6" fillId="0" borderId="13" xfId="501" applyNumberFormat="1" applyFont="1" applyFill="1" applyBorder="1" applyAlignment="1">
      <alignment horizontal="center" vertical="center"/>
    </xf>
    <xf numFmtId="186" fontId="60" fillId="1" borderId="15" xfId="501" applyNumberFormat="1" applyFont="1" applyFill="1" applyBorder="1" applyAlignment="1">
      <alignment horizontal="center" vertical="center"/>
    </xf>
    <xf numFmtId="186" fontId="6" fillId="0" borderId="0" xfId="501" applyNumberFormat="1" applyFont="1" applyAlignment="1">
      <alignment horizontal="right" vertical="center"/>
    </xf>
    <xf numFmtId="186" fontId="7" fillId="0" borderId="0" xfId="501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184" fontId="4" fillId="0" borderId="0" xfId="4012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/>
    <xf numFmtId="168" fontId="6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6" fillId="0" borderId="0" xfId="0" applyFont="1" applyFill="1" applyBorder="1"/>
    <xf numFmtId="186" fontId="6" fillId="0" borderId="0" xfId="4012" applyNumberFormat="1" applyFont="1" applyFill="1" applyBorder="1" applyAlignment="1">
      <alignment horizontal="center" vertical="center"/>
    </xf>
    <xf numFmtId="186" fontId="6" fillId="0" borderId="0" xfId="501" applyNumberFormat="1" applyFont="1" applyFill="1" applyBorder="1" applyAlignment="1">
      <alignment horizontal="center" vertical="center"/>
    </xf>
    <xf numFmtId="185" fontId="6" fillId="0" borderId="0" xfId="4012" applyNumberFormat="1" applyFont="1" applyFill="1" applyBorder="1" applyAlignment="1">
      <alignment horizontal="center" vertical="center"/>
    </xf>
    <xf numFmtId="184" fontId="57" fillId="1" borderId="14" xfId="0" applyNumberFormat="1" applyFont="1" applyFill="1" applyBorder="1" applyAlignment="1">
      <alignment horizontal="center" wrapText="1"/>
    </xf>
    <xf numFmtId="0" fontId="6" fillId="0" borderId="27" xfId="0" applyNumberFormat="1" applyFont="1" applyFill="1" applyBorder="1" applyAlignment="1"/>
    <xf numFmtId="0" fontId="7" fillId="0" borderId="27" xfId="0" applyFont="1" applyBorder="1"/>
    <xf numFmtId="0" fontId="5" fillId="0" borderId="27" xfId="0" applyNumberFormat="1" applyFont="1" applyFill="1" applyBorder="1" applyAlignment="1"/>
    <xf numFmtId="186" fontId="7" fillId="0" borderId="27" xfId="4012" applyNumberFormat="1" applyFont="1" applyFill="1" applyBorder="1" applyAlignment="1">
      <alignment horizontal="right" vertical="center" wrapText="1"/>
    </xf>
    <xf numFmtId="186" fontId="7" fillId="0" borderId="27" xfId="501" applyNumberFormat="1" applyFont="1" applyFill="1" applyBorder="1" applyAlignment="1">
      <alignment horizontal="right" vertical="center" wrapText="1"/>
    </xf>
    <xf numFmtId="186" fontId="5" fillId="0" borderId="27" xfId="501" applyNumberFormat="1" applyFont="1" applyFill="1" applyBorder="1" applyAlignment="1">
      <alignment horizontal="right" vertical="center" wrapText="1"/>
    </xf>
    <xf numFmtId="169" fontId="7" fillId="0" borderId="27" xfId="4471" applyNumberFormat="1" applyFont="1" applyFill="1" applyBorder="1" applyAlignment="1">
      <alignment horizontal="right"/>
    </xf>
    <xf numFmtId="0" fontId="7" fillId="0" borderId="27" xfId="0" applyNumberFormat="1" applyFont="1" applyFill="1" applyBorder="1" applyAlignment="1"/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99"/>
  <sheetViews>
    <sheetView showGridLines="0" tabSelected="1" view="pageBreakPreview" zoomScaleNormal="80" zoomScaleSheetLayoutView="100" workbookViewId="0">
      <selection activeCell="B100" sqref="B100"/>
    </sheetView>
  </sheetViews>
  <sheetFormatPr defaultRowHeight="15.75" x14ac:dyDescent="0.25"/>
  <cols>
    <col min="1" max="1" width="2.33203125" style="7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3" customWidth="1"/>
    <col min="8" max="11" width="11.6640625" style="36" customWidth="1"/>
    <col min="12" max="12" width="13.6640625" style="36" customWidth="1"/>
    <col min="13" max="13" width="19.44140625" style="36" customWidth="1"/>
    <col min="14" max="14" width="19.44140625" style="23" customWidth="1"/>
    <col min="15" max="15" width="11.109375" style="36" bestFit="1" customWidth="1"/>
    <col min="16" max="16" width="9.77734375" style="12" customWidth="1"/>
    <col min="17" max="17" width="1.44140625" style="48" customWidth="1"/>
    <col min="18" max="18" width="19.44140625" style="36" customWidth="1"/>
    <col min="19" max="19" width="11.5546875" style="36" customWidth="1"/>
    <col min="20" max="20" width="10.88671875" style="12" bestFit="1" customWidth="1"/>
    <col min="21" max="21" width="8.88671875" style="4"/>
    <col min="22" max="22" width="10.5546875" style="4" customWidth="1"/>
    <col min="23" max="16384" width="8.88671875" style="4"/>
  </cols>
  <sheetData>
    <row r="2" spans="2:20" x14ac:dyDescent="0.25">
      <c r="B2" s="5" t="s">
        <v>49</v>
      </c>
      <c r="C2" s="6"/>
      <c r="D2" s="2"/>
      <c r="E2" s="2"/>
      <c r="F2" s="2"/>
      <c r="G2" s="22"/>
      <c r="H2" s="35"/>
      <c r="I2" s="35"/>
      <c r="J2" s="35"/>
      <c r="K2" s="35"/>
      <c r="L2" s="35"/>
      <c r="M2" s="35"/>
      <c r="N2" s="22"/>
      <c r="O2" s="35"/>
      <c r="R2" s="35"/>
      <c r="S2" s="35"/>
    </row>
    <row r="3" spans="2:20" x14ac:dyDescent="0.25">
      <c r="B3" s="5" t="s">
        <v>50</v>
      </c>
      <c r="C3" s="6"/>
      <c r="D3" s="2"/>
      <c r="E3" s="2"/>
      <c r="F3" s="2"/>
      <c r="G3" s="22"/>
      <c r="H3" s="35"/>
      <c r="I3" s="35"/>
      <c r="J3" s="35"/>
      <c r="K3" s="35"/>
      <c r="L3" s="35"/>
      <c r="M3" s="35"/>
      <c r="N3" s="22"/>
      <c r="O3" s="35"/>
      <c r="R3" s="35"/>
      <c r="S3" s="35"/>
    </row>
    <row r="4" spans="2:20" x14ac:dyDescent="0.25">
      <c r="B4" s="5" t="s">
        <v>64</v>
      </c>
      <c r="C4" s="2"/>
      <c r="D4" s="2"/>
      <c r="E4" s="2"/>
      <c r="F4" s="7"/>
      <c r="G4" s="22"/>
      <c r="H4" s="35"/>
      <c r="I4" s="35"/>
      <c r="J4" s="35"/>
      <c r="K4" s="35"/>
      <c r="L4" s="35"/>
      <c r="M4" s="35"/>
      <c r="N4" s="22"/>
      <c r="O4" s="35"/>
      <c r="R4" s="35"/>
      <c r="S4" s="35"/>
    </row>
    <row r="5" spans="2:20" x14ac:dyDescent="0.25">
      <c r="B5" s="2" t="s">
        <v>14</v>
      </c>
      <c r="C5" s="2"/>
      <c r="D5" s="2"/>
      <c r="E5" s="2"/>
      <c r="F5" s="2"/>
    </row>
    <row r="6" spans="2:20" x14ac:dyDescent="0.25">
      <c r="B6" s="2"/>
      <c r="D6" s="2"/>
      <c r="E6" s="2"/>
      <c r="F6" s="2"/>
      <c r="G6" s="22"/>
      <c r="H6" s="35"/>
      <c r="I6" s="35"/>
      <c r="J6" s="35"/>
      <c r="K6" s="35"/>
      <c r="L6" s="35"/>
      <c r="M6" s="35"/>
      <c r="N6" s="22"/>
      <c r="O6" s="35"/>
      <c r="R6" s="35"/>
      <c r="S6" s="35"/>
    </row>
    <row r="7" spans="2:20" ht="54" customHeight="1" x14ac:dyDescent="0.25">
      <c r="B7" s="8"/>
      <c r="C7" s="8"/>
      <c r="D7" s="8"/>
      <c r="E7" s="8"/>
      <c r="F7" s="8"/>
      <c r="G7" s="24" t="s">
        <v>61</v>
      </c>
      <c r="H7" s="37" t="s">
        <v>61</v>
      </c>
      <c r="I7" s="37" t="s">
        <v>61</v>
      </c>
      <c r="J7" s="37" t="s">
        <v>61</v>
      </c>
      <c r="K7" s="37" t="s">
        <v>61</v>
      </c>
      <c r="L7" s="37" t="s">
        <v>61</v>
      </c>
      <c r="M7" s="37" t="s">
        <v>61</v>
      </c>
      <c r="N7" s="57" t="s">
        <v>69</v>
      </c>
      <c r="O7" s="37"/>
      <c r="P7" s="13"/>
      <c r="Q7" s="13"/>
      <c r="R7" s="37" t="s">
        <v>67</v>
      </c>
      <c r="S7" s="37"/>
      <c r="T7" s="13"/>
    </row>
    <row r="8" spans="2:20" ht="18" x14ac:dyDescent="0.25">
      <c r="B8" s="9" t="s">
        <v>0</v>
      </c>
      <c r="C8" s="9"/>
      <c r="D8" s="9"/>
      <c r="E8" s="9"/>
      <c r="F8" s="9"/>
      <c r="G8" s="33" t="s">
        <v>72</v>
      </c>
      <c r="H8" s="38" t="s">
        <v>63</v>
      </c>
      <c r="I8" s="38" t="s">
        <v>66</v>
      </c>
      <c r="J8" s="38" t="s">
        <v>68</v>
      </c>
      <c r="K8" s="38" t="s">
        <v>70</v>
      </c>
      <c r="L8" s="38" t="s">
        <v>71</v>
      </c>
      <c r="M8" s="38" t="str">
        <f>IF(L8="",F8,"April-"&amp;LOOKUP(2,1/(F8:L8&lt;&gt;""),F8:L8))</f>
        <v>April-September</v>
      </c>
      <c r="N8" s="33" t="str">
        <f>M8</f>
        <v>April-September</v>
      </c>
      <c r="O8" s="38" t="s">
        <v>48</v>
      </c>
      <c r="P8" s="14" t="s">
        <v>51</v>
      </c>
      <c r="Q8" s="14"/>
      <c r="R8" s="38" t="s">
        <v>73</v>
      </c>
      <c r="S8" s="38" t="s">
        <v>48</v>
      </c>
      <c r="T8" s="14" t="s">
        <v>51</v>
      </c>
    </row>
    <row r="9" spans="2:20" x14ac:dyDescent="0.25">
      <c r="B9" s="7"/>
      <c r="C9" s="7"/>
      <c r="D9" s="7"/>
      <c r="E9" s="7"/>
      <c r="F9" s="7"/>
    </row>
    <row r="10" spans="2:20" x14ac:dyDescent="0.25">
      <c r="B10" s="5" t="s">
        <v>1</v>
      </c>
      <c r="C10" s="2"/>
      <c r="D10" s="2"/>
      <c r="E10" s="2"/>
      <c r="F10" s="2"/>
      <c r="G10" s="28">
        <f t="shared" ref="G10" si="0">SUM(G11:G15)</f>
        <v>60267.499365906202</v>
      </c>
      <c r="H10" s="39">
        <f t="shared" ref="H10:I10" si="1">SUM(H11:H15)</f>
        <v>69521.43259801509</v>
      </c>
      <c r="I10" s="39">
        <f t="shared" si="1"/>
        <v>76669.955524869714</v>
      </c>
      <c r="J10" s="39">
        <f t="shared" ref="J10" si="2">SUM(J11:J15)</f>
        <v>74126.865332867397</v>
      </c>
      <c r="K10" s="39">
        <f t="shared" ref="K10:L10" si="3">SUM(K11:K15)</f>
        <v>66773.118676906917</v>
      </c>
      <c r="L10" s="39">
        <f t="shared" si="3"/>
        <v>79737.753696928397</v>
      </c>
      <c r="M10" s="39">
        <f t="shared" ref="M10" si="4">SUM(M11:M15)</f>
        <v>427096.62519549369</v>
      </c>
      <c r="N10" s="28">
        <f t="shared" ref="N10" si="5">SUM(N11:N15)</f>
        <v>418712.03020454588</v>
      </c>
      <c r="O10" s="39">
        <f t="shared" ref="O10" si="6">SUM(O11:O15)</f>
        <v>8384.5949909478841</v>
      </c>
      <c r="P10" s="15">
        <f t="shared" ref="P10:P15" si="7">O10/ABS(N10)</f>
        <v>2.0024729136279912E-2</v>
      </c>
      <c r="R10" s="39">
        <f t="shared" ref="R10:S10" si="8">SUM(R11:R15)</f>
        <v>371994.47308746877</v>
      </c>
      <c r="S10" s="39">
        <f t="shared" si="8"/>
        <v>55102.15210802501</v>
      </c>
      <c r="T10" s="15">
        <f t="shared" ref="T10:T15" si="9">S10/ABS(R10)</f>
        <v>0.14812626556166222</v>
      </c>
    </row>
    <row r="11" spans="2:20" x14ac:dyDescent="0.25">
      <c r="B11" s="2"/>
      <c r="C11" s="2" t="s">
        <v>9</v>
      </c>
      <c r="D11" s="2"/>
      <c r="E11" s="2"/>
      <c r="F11" s="2"/>
      <c r="G11" s="26">
        <f t="shared" ref="G11:O11" si="10">G57</f>
        <v>57703.017859810003</v>
      </c>
      <c r="H11" s="40">
        <f t="shared" si="10"/>
        <v>62859.132922199999</v>
      </c>
      <c r="I11" s="40">
        <f t="shared" si="10"/>
        <v>68409.971422490009</v>
      </c>
      <c r="J11" s="40">
        <f t="shared" ref="J11" si="11">J57</f>
        <v>67399.153127380006</v>
      </c>
      <c r="K11" s="40">
        <f t="shared" ref="K11:L11" si="12">K57</f>
        <v>60563.870027937315</v>
      </c>
      <c r="L11" s="40">
        <f t="shared" si="12"/>
        <v>73159.117633670001</v>
      </c>
      <c r="M11" s="40">
        <f t="shared" si="10"/>
        <v>390094.2629934873</v>
      </c>
      <c r="N11" s="26">
        <f t="shared" si="10"/>
        <v>383242.93650944147</v>
      </c>
      <c r="O11" s="40">
        <f t="shared" si="10"/>
        <v>6851.3264840458542</v>
      </c>
      <c r="P11" s="16">
        <f t="shared" si="7"/>
        <v>1.7877241382313298E-2</v>
      </c>
      <c r="R11" s="40">
        <f>R57</f>
        <v>340414.91250589001</v>
      </c>
      <c r="S11" s="40">
        <f>S57</f>
        <v>49679.350487597309</v>
      </c>
      <c r="T11" s="16">
        <f t="shared" si="9"/>
        <v>0.14593764451120436</v>
      </c>
    </row>
    <row r="12" spans="2:20" x14ac:dyDescent="0.25">
      <c r="B12" s="2"/>
      <c r="C12" s="2" t="s">
        <v>15</v>
      </c>
      <c r="D12" s="2"/>
      <c r="E12" s="2"/>
      <c r="F12" s="2"/>
      <c r="G12" s="26">
        <f t="shared" ref="G12:O12" si="13">G90</f>
        <v>2426.0072344700002</v>
      </c>
      <c r="H12" s="40">
        <f t="shared" si="13"/>
        <v>5800.9510120599998</v>
      </c>
      <c r="I12" s="40">
        <f t="shared" si="13"/>
        <v>7596.1362710900003</v>
      </c>
      <c r="J12" s="40">
        <f t="shared" ref="J12" si="14">J90</f>
        <v>6170.1995338599982</v>
      </c>
      <c r="K12" s="40">
        <f t="shared" ref="K12:L12" si="15">K90</f>
        <v>4097.9908135899996</v>
      </c>
      <c r="L12" s="40">
        <f t="shared" si="15"/>
        <v>6398.2002387053999</v>
      </c>
      <c r="M12" s="40">
        <f t="shared" si="13"/>
        <v>32489.485103775398</v>
      </c>
      <c r="N12" s="26">
        <f t="shared" si="13"/>
        <v>31530.413360044331</v>
      </c>
      <c r="O12" s="40">
        <f t="shared" si="13"/>
        <v>959.07174373106682</v>
      </c>
      <c r="P12" s="16">
        <f t="shared" si="7"/>
        <v>3.0417353961696314E-2</v>
      </c>
      <c r="R12" s="40">
        <f>R90</f>
        <v>28916.275073725999</v>
      </c>
      <c r="S12" s="40">
        <f>S90</f>
        <v>3573.2100300493985</v>
      </c>
      <c r="T12" s="16">
        <f t="shared" si="9"/>
        <v>0.12357089635297114</v>
      </c>
    </row>
    <row r="13" spans="2:20" x14ac:dyDescent="0.25">
      <c r="B13" s="2"/>
      <c r="C13" s="2" t="s">
        <v>11</v>
      </c>
      <c r="D13" s="2"/>
      <c r="E13" s="2"/>
      <c r="F13" s="2"/>
      <c r="G13" s="26">
        <f t="shared" ref="G13:O13" si="16">G92</f>
        <v>0</v>
      </c>
      <c r="H13" s="40">
        <f t="shared" si="16"/>
        <v>224.20730949</v>
      </c>
      <c r="I13" s="40">
        <f t="shared" si="16"/>
        <v>0</v>
      </c>
      <c r="J13" s="40">
        <f t="shared" ref="J13" si="17">J92</f>
        <v>203.84190423000001</v>
      </c>
      <c r="K13" s="40">
        <f t="shared" ref="K13:L13" si="18">K92</f>
        <v>102.25283014999999</v>
      </c>
      <c r="L13" s="40">
        <f t="shared" si="18"/>
        <v>102.08767881999999</v>
      </c>
      <c r="M13" s="40">
        <f t="shared" si="16"/>
        <v>632.38972268999999</v>
      </c>
      <c r="N13" s="26">
        <f t="shared" si="16"/>
        <v>577.27153965999889</v>
      </c>
      <c r="O13" s="40">
        <f t="shared" si="16"/>
        <v>55.118183030001092</v>
      </c>
      <c r="P13" s="16">
        <f t="shared" si="7"/>
        <v>9.548051349017582E-2</v>
      </c>
      <c r="R13" s="40">
        <f>R92</f>
        <v>604.26908041000002</v>
      </c>
      <c r="S13" s="40">
        <f>S92</f>
        <v>28.12064227999997</v>
      </c>
      <c r="T13" s="16">
        <f t="shared" si="9"/>
        <v>4.6536622825248571E-2</v>
      </c>
    </row>
    <row r="14" spans="2:20" x14ac:dyDescent="0.25">
      <c r="B14" s="2"/>
      <c r="C14" s="2" t="s">
        <v>16</v>
      </c>
      <c r="D14" s="2"/>
      <c r="E14" s="2"/>
      <c r="F14" s="2"/>
      <c r="G14" s="26">
        <f t="shared" ref="G14:O14" si="19">G94</f>
        <v>0</v>
      </c>
      <c r="H14" s="40">
        <f t="shared" si="19"/>
        <v>0</v>
      </c>
      <c r="I14" s="40">
        <f t="shared" si="19"/>
        <v>0</v>
      </c>
      <c r="J14" s="40">
        <f t="shared" ref="J14" si="20">J94</f>
        <v>0</v>
      </c>
      <c r="K14" s="40">
        <f t="shared" ref="K14:L14" si="21">K94</f>
        <v>0</v>
      </c>
      <c r="L14" s="40">
        <f t="shared" si="21"/>
        <v>0</v>
      </c>
      <c r="M14" s="40">
        <f t="shared" si="19"/>
        <v>0</v>
      </c>
      <c r="N14" s="26">
        <f t="shared" si="19"/>
        <v>0</v>
      </c>
      <c r="O14" s="40">
        <f t="shared" si="19"/>
        <v>0</v>
      </c>
      <c r="P14" s="16">
        <v>0</v>
      </c>
      <c r="Q14" s="49"/>
      <c r="R14" s="40">
        <f>R94</f>
        <v>0</v>
      </c>
      <c r="S14" s="40">
        <f>S94</f>
        <v>0</v>
      </c>
      <c r="T14" s="16">
        <v>0</v>
      </c>
    </row>
    <row r="15" spans="2:20" x14ac:dyDescent="0.25">
      <c r="B15" s="2"/>
      <c r="C15" s="2" t="s">
        <v>13</v>
      </c>
      <c r="D15" s="2"/>
      <c r="E15" s="2"/>
      <c r="F15" s="2"/>
      <c r="G15" s="26">
        <f t="shared" ref="G15:O15" si="22">G96</f>
        <v>138.47427162620002</v>
      </c>
      <c r="H15" s="40">
        <f t="shared" si="22"/>
        <v>637.14135426509995</v>
      </c>
      <c r="I15" s="40">
        <f t="shared" si="22"/>
        <v>663.84783128970003</v>
      </c>
      <c r="J15" s="40">
        <f t="shared" ref="J15" si="23">J96</f>
        <v>353.67076739739997</v>
      </c>
      <c r="K15" s="40">
        <f t="shared" ref="K15:L15" si="24">K96</f>
        <v>2009.0050052295999</v>
      </c>
      <c r="L15" s="40">
        <f t="shared" si="24"/>
        <v>78.348145732999996</v>
      </c>
      <c r="M15" s="40">
        <f t="shared" si="22"/>
        <v>3880.4873755409999</v>
      </c>
      <c r="N15" s="26">
        <f t="shared" si="22"/>
        <v>3361.408795400037</v>
      </c>
      <c r="O15" s="40">
        <f t="shared" si="22"/>
        <v>519.07858014096291</v>
      </c>
      <c r="P15" s="16">
        <f t="shared" si="7"/>
        <v>0.15442292554577194</v>
      </c>
      <c r="R15" s="40">
        <f>R96</f>
        <v>2059.0164274427002</v>
      </c>
      <c r="S15" s="40">
        <f>S96</f>
        <v>1821.4709480982997</v>
      </c>
      <c r="T15" s="16">
        <f t="shared" si="9"/>
        <v>0.88463157642727885</v>
      </c>
    </row>
    <row r="16" spans="2:20" x14ac:dyDescent="0.25">
      <c r="B16" s="2"/>
      <c r="C16" s="2"/>
      <c r="D16" s="2"/>
      <c r="E16" s="2"/>
      <c r="F16" s="2"/>
      <c r="G16" s="27"/>
      <c r="H16" s="41"/>
      <c r="I16" s="41"/>
      <c r="J16" s="41"/>
      <c r="K16" s="41"/>
      <c r="L16" s="41"/>
      <c r="M16" s="41"/>
      <c r="N16" s="27"/>
      <c r="O16" s="41"/>
      <c r="P16" s="16"/>
      <c r="R16" s="41"/>
      <c r="S16" s="41"/>
      <c r="T16" s="16"/>
    </row>
    <row r="17" spans="1:20" s="10" customFormat="1" x14ac:dyDescent="0.25">
      <c r="A17" s="5"/>
      <c r="B17" s="5" t="s">
        <v>2</v>
      </c>
      <c r="C17" s="6"/>
      <c r="D17" s="6"/>
      <c r="E17" s="6"/>
      <c r="F17" s="6"/>
      <c r="G17" s="28">
        <f t="shared" ref="G17:O17" si="25">G18+G27</f>
        <v>78416.067228860004</v>
      </c>
      <c r="H17" s="39">
        <f t="shared" si="25"/>
        <v>69934.005114900021</v>
      </c>
      <c r="I17" s="39">
        <f t="shared" ref="I17:J17" si="26">I18+I27</f>
        <v>72873.785781209997</v>
      </c>
      <c r="J17" s="39">
        <f t="shared" si="26"/>
        <v>77796.889416169928</v>
      </c>
      <c r="K17" s="39">
        <f t="shared" ref="K17:L17" si="27">K18+K27</f>
        <v>81899.783212859998</v>
      </c>
      <c r="L17" s="39">
        <f t="shared" si="27"/>
        <v>73851.393047900085</v>
      </c>
      <c r="M17" s="39">
        <f t="shared" si="25"/>
        <v>454771.92380190006</v>
      </c>
      <c r="N17" s="28">
        <f t="shared" si="25"/>
        <v>454948.72074035479</v>
      </c>
      <c r="O17" s="39">
        <f t="shared" si="25"/>
        <v>-176.7969384547032</v>
      </c>
      <c r="P17" s="15">
        <f>O17/ABS(N17)</f>
        <v>-3.8860849672682897E-4</v>
      </c>
      <c r="Q17" s="50"/>
      <c r="R17" s="39">
        <f t="shared" ref="R17:S17" si="28">R18+R27</f>
        <v>357054.65053523006</v>
      </c>
      <c r="S17" s="39">
        <f t="shared" si="28"/>
        <v>97717.273266670032</v>
      </c>
      <c r="T17" s="15">
        <f>S17/ABS(R17)</f>
        <v>0.27367595722444849</v>
      </c>
    </row>
    <row r="18" spans="1:20" x14ac:dyDescent="0.25">
      <c r="B18" s="2"/>
      <c r="C18" s="2" t="s">
        <v>17</v>
      </c>
      <c r="D18" s="2"/>
      <c r="E18" s="2"/>
      <c r="F18" s="2"/>
      <c r="G18" s="26">
        <f t="shared" ref="G18:N18" si="29">G19+G20+G23</f>
        <v>71846.313838050002</v>
      </c>
      <c r="H18" s="40">
        <f t="shared" si="29"/>
        <v>66603.889334080028</v>
      </c>
      <c r="I18" s="40">
        <f t="shared" si="29"/>
        <v>70136.355754489996</v>
      </c>
      <c r="J18" s="40">
        <f t="shared" si="29"/>
        <v>75831.00935057993</v>
      </c>
      <c r="K18" s="40">
        <f t="shared" si="29"/>
        <v>78048.523355569996</v>
      </c>
      <c r="L18" s="40">
        <f t="shared" ref="L18" si="30">L19+L20+L23</f>
        <v>69968.411142450088</v>
      </c>
      <c r="M18" s="40">
        <f t="shared" si="29"/>
        <v>432434.50277522008</v>
      </c>
      <c r="N18" s="26">
        <f t="shared" si="29"/>
        <v>428009.52323572175</v>
      </c>
      <c r="O18" s="40">
        <f>M18-N18</f>
        <v>4424.9795394983375</v>
      </c>
      <c r="P18" s="16">
        <f t="shared" ref="P18:P25" si="31">O18/ABS(N18)</f>
        <v>1.0338507204339297E-2</v>
      </c>
      <c r="R18" s="40">
        <f>R19+R20+R23</f>
        <v>332763.30375960004</v>
      </c>
      <c r="S18" s="40">
        <f>S19+S20+S23</f>
        <v>99671.199015620034</v>
      </c>
      <c r="T18" s="16">
        <f t="shared" ref="T18:T25" si="32">S18/ABS(R18)</f>
        <v>0.29952581276097084</v>
      </c>
    </row>
    <row r="19" spans="1:20" x14ac:dyDescent="0.25">
      <c r="B19" s="2"/>
      <c r="C19" s="2"/>
      <c r="D19" s="2" t="s">
        <v>25</v>
      </c>
      <c r="E19" s="2"/>
      <c r="F19" s="2"/>
      <c r="G19" s="26">
        <v>20978.471331880006</v>
      </c>
      <c r="H19" s="40">
        <v>23918.906083390026</v>
      </c>
      <c r="I19" s="40">
        <f>25037.88494184-2000</f>
        <v>23037.884941839999</v>
      </c>
      <c r="J19" s="40">
        <v>20789.516970909925</v>
      </c>
      <c r="K19" s="40">
        <v>28913.237042629997</v>
      </c>
      <c r="L19" s="40">
        <v>23055.697409820077</v>
      </c>
      <c r="M19" s="42">
        <f>+G19+H19+I19+J19+K19+L19</f>
        <v>140693.71378047005</v>
      </c>
      <c r="N19" s="26">
        <v>142420.19535711003</v>
      </c>
      <c r="O19" s="40">
        <f t="shared" ref="O19:O41" si="33">M19-N19</f>
        <v>-1726.4815766399843</v>
      </c>
      <c r="P19" s="16">
        <f t="shared" si="31"/>
        <v>-1.2122449153442993E-2</v>
      </c>
      <c r="R19" s="42">
        <v>128118.87362386004</v>
      </c>
      <c r="S19" s="40">
        <f>M19-R19</f>
        <v>12574.840156610007</v>
      </c>
      <c r="T19" s="16">
        <f t="shared" si="32"/>
        <v>9.8149786998034838E-2</v>
      </c>
    </row>
    <row r="20" spans="1:20" x14ac:dyDescent="0.25">
      <c r="B20" s="2"/>
      <c r="C20" s="2"/>
      <c r="D20" s="2" t="s">
        <v>56</v>
      </c>
      <c r="E20" s="2"/>
      <c r="F20" s="2"/>
      <c r="G20" s="26">
        <f t="shared" ref="G20:O20" si="34">G21+G22</f>
        <v>37102.495999999999</v>
      </c>
      <c r="H20" s="40">
        <f t="shared" si="34"/>
        <v>31814.97150698</v>
      </c>
      <c r="I20" s="40">
        <f t="shared" si="34"/>
        <v>36139.81</v>
      </c>
      <c r="J20" s="40">
        <f t="shared" ref="J20:M20" si="35">J21+J22</f>
        <v>37610.993000000002</v>
      </c>
      <c r="K20" s="40">
        <f t="shared" ref="K20:L20" si="36">K21+K22</f>
        <v>33740.218000000001</v>
      </c>
      <c r="L20" s="40">
        <f t="shared" si="36"/>
        <v>31455.427</v>
      </c>
      <c r="M20" s="40">
        <f t="shared" si="35"/>
        <v>207863.91550698</v>
      </c>
      <c r="N20" s="26">
        <f t="shared" si="34"/>
        <v>205683.78750698001</v>
      </c>
      <c r="O20" s="40">
        <f t="shared" si="34"/>
        <v>2180.1279999999988</v>
      </c>
      <c r="P20" s="16">
        <f t="shared" si="31"/>
        <v>1.059941586269173E-2</v>
      </c>
      <c r="R20" s="40">
        <f>R21+R22</f>
        <v>132959.42799999999</v>
      </c>
      <c r="S20" s="40">
        <f>S21+S22</f>
        <v>74904.487506980018</v>
      </c>
      <c r="T20" s="16">
        <f t="shared" si="32"/>
        <v>0.5633634909062637</v>
      </c>
    </row>
    <row r="21" spans="1:20" x14ac:dyDescent="0.25">
      <c r="B21" s="2"/>
      <c r="C21" s="2"/>
      <c r="D21" s="2"/>
      <c r="E21" s="2" t="s">
        <v>26</v>
      </c>
      <c r="F21" s="2"/>
      <c r="G21" s="26">
        <v>33876.983079500002</v>
      </c>
      <c r="H21" s="40">
        <v>29815.22701608</v>
      </c>
      <c r="I21" s="40">
        <v>34266.246338619996</v>
      </c>
      <c r="J21" s="40">
        <v>34902.351467140004</v>
      </c>
      <c r="K21" s="40">
        <v>31914.362589109998</v>
      </c>
      <c r="L21" s="40">
        <v>29312.327599600001</v>
      </c>
      <c r="M21" s="42">
        <f t="shared" ref="M21:M22" si="37">+G21+H21+I21+J21+K21+L21</f>
        <v>194087.49809005001</v>
      </c>
      <c r="N21" s="26">
        <v>191239.23120420001</v>
      </c>
      <c r="O21" s="40">
        <f t="shared" si="33"/>
        <v>2848.2668858499965</v>
      </c>
      <c r="P21" s="16">
        <f t="shared" si="31"/>
        <v>1.4893737377602691E-2</v>
      </c>
      <c r="Q21" s="53"/>
      <c r="R21" s="42">
        <v>124002.27707053549</v>
      </c>
      <c r="S21" s="40">
        <f t="shared" ref="S21:S22" si="38">M21-R21</f>
        <v>70085.221019514516</v>
      </c>
      <c r="T21" s="16">
        <f t="shared" si="32"/>
        <v>0.56519301641249986</v>
      </c>
    </row>
    <row r="22" spans="1:20" x14ac:dyDescent="0.25">
      <c r="B22" s="2"/>
      <c r="C22" s="2"/>
      <c r="D22" s="2"/>
      <c r="E22" s="2" t="s">
        <v>57</v>
      </c>
      <c r="F22" s="2"/>
      <c r="G22" s="26">
        <v>3225.5129205000003</v>
      </c>
      <c r="H22" s="40">
        <v>1999.7444909000001</v>
      </c>
      <c r="I22" s="40">
        <v>1873.5636613800002</v>
      </c>
      <c r="J22" s="40">
        <v>2708.6415328600001</v>
      </c>
      <c r="K22" s="40">
        <v>1825.8554108899998</v>
      </c>
      <c r="L22" s="40">
        <v>2143.0994003999999</v>
      </c>
      <c r="M22" s="42">
        <f t="shared" si="37"/>
        <v>13776.41741693</v>
      </c>
      <c r="N22" s="26">
        <v>14444.556302779998</v>
      </c>
      <c r="O22" s="40">
        <f t="shared" si="33"/>
        <v>-668.13888584999768</v>
      </c>
      <c r="P22" s="16">
        <f t="shared" si="31"/>
        <v>-4.6255410816696929E-2</v>
      </c>
      <c r="Q22" s="53"/>
      <c r="R22" s="42">
        <v>8957.1509294645002</v>
      </c>
      <c r="S22" s="40">
        <f t="shared" si="38"/>
        <v>4819.2664874655002</v>
      </c>
      <c r="T22" s="16">
        <f t="shared" si="32"/>
        <v>0.5380356460906055</v>
      </c>
    </row>
    <row r="23" spans="1:20" x14ac:dyDescent="0.25">
      <c r="B23" s="2"/>
      <c r="C23" s="2"/>
      <c r="D23" s="2" t="s">
        <v>27</v>
      </c>
      <c r="E23" s="2"/>
      <c r="F23" s="2"/>
      <c r="G23" s="26">
        <f t="shared" ref="G23:O23" si="39">G24+G25</f>
        <v>13765.346506169999</v>
      </c>
      <c r="H23" s="40">
        <f t="shared" si="39"/>
        <v>10870.011743710002</v>
      </c>
      <c r="I23" s="40">
        <f t="shared" ref="I23:M23" si="40">I24+I25</f>
        <v>10958.66081265</v>
      </c>
      <c r="J23" s="40">
        <f t="shared" si="40"/>
        <v>17430.499379669996</v>
      </c>
      <c r="K23" s="40">
        <f t="shared" ref="K23:L23" si="41">K24+K25</f>
        <v>15395.068312939999</v>
      </c>
      <c r="L23" s="40">
        <f t="shared" si="41"/>
        <v>15457.286732630007</v>
      </c>
      <c r="M23" s="40">
        <f t="shared" si="40"/>
        <v>83876.873487770004</v>
      </c>
      <c r="N23" s="26">
        <f t="shared" si="39"/>
        <v>79905.540371631738</v>
      </c>
      <c r="O23" s="40">
        <f t="shared" si="39"/>
        <v>3971.3331161382594</v>
      </c>
      <c r="P23" s="16">
        <f t="shared" si="31"/>
        <v>4.9700347406050102E-2</v>
      </c>
      <c r="R23" s="40">
        <f t="shared" ref="R23:S23" si="42">R24+R25</f>
        <v>71685.002135739996</v>
      </c>
      <c r="S23" s="40">
        <f t="shared" si="42"/>
        <v>12191.871352030008</v>
      </c>
      <c r="T23" s="16">
        <f t="shared" si="32"/>
        <v>0.17007562235882959</v>
      </c>
    </row>
    <row r="24" spans="1:20" x14ac:dyDescent="0.25">
      <c r="B24" s="2"/>
      <c r="C24" s="2"/>
      <c r="D24" s="2"/>
      <c r="E24" s="2" t="s">
        <v>19</v>
      </c>
      <c r="F24" s="2"/>
      <c r="G24" s="26">
        <v>3926.7906000799999</v>
      </c>
      <c r="H24" s="40">
        <v>5635.4254721099996</v>
      </c>
      <c r="I24" s="40">
        <v>7913.98925607</v>
      </c>
      <c r="J24" s="40">
        <v>1371.1900822799976</v>
      </c>
      <c r="K24" s="40">
        <v>11307.99694881</v>
      </c>
      <c r="L24" s="40">
        <v>4907.8476602200071</v>
      </c>
      <c r="M24" s="42">
        <f t="shared" ref="M24:M25" si="43">+G24+H24+I24+J24+K24+L24</f>
        <v>35063.240019570003</v>
      </c>
      <c r="N24" s="26">
        <v>33152.027380374406</v>
      </c>
      <c r="O24" s="40">
        <f t="shared" si="33"/>
        <v>1911.2126391955971</v>
      </c>
      <c r="P24" s="16">
        <f t="shared" si="31"/>
        <v>5.7649947536150131E-2</v>
      </c>
      <c r="R24" s="42">
        <v>32670.221891249996</v>
      </c>
      <c r="S24" s="40">
        <f t="shared" ref="S24:S25" si="44">M24-R24</f>
        <v>2393.0181283200072</v>
      </c>
      <c r="T24" s="16">
        <f t="shared" si="32"/>
        <v>7.3247685194355067E-2</v>
      </c>
    </row>
    <row r="25" spans="1:20" x14ac:dyDescent="0.25">
      <c r="B25" s="2"/>
      <c r="C25" s="2"/>
      <c r="D25" s="2"/>
      <c r="E25" s="2" t="s">
        <v>20</v>
      </c>
      <c r="F25" s="2"/>
      <c r="G25" s="26">
        <v>9838.5559060899996</v>
      </c>
      <c r="H25" s="40">
        <v>5234.5862716000011</v>
      </c>
      <c r="I25" s="40">
        <v>3044.67155658</v>
      </c>
      <c r="J25" s="40">
        <v>16059.30929739</v>
      </c>
      <c r="K25" s="40">
        <v>4087.0713641299999</v>
      </c>
      <c r="L25" s="40">
        <v>10549.439072409999</v>
      </c>
      <c r="M25" s="42">
        <f t="shared" si="43"/>
        <v>48813.633468200002</v>
      </c>
      <c r="N25" s="26">
        <v>46753.512991257339</v>
      </c>
      <c r="O25" s="40">
        <f t="shared" si="33"/>
        <v>2060.1204769426622</v>
      </c>
      <c r="P25" s="16">
        <f t="shared" si="31"/>
        <v>4.4063437058256862E-2</v>
      </c>
      <c r="R25" s="42">
        <v>39014.780244490001</v>
      </c>
      <c r="S25" s="40">
        <f t="shared" si="44"/>
        <v>9798.8532237100007</v>
      </c>
      <c r="T25" s="16">
        <f t="shared" si="32"/>
        <v>0.25115746294877256</v>
      </c>
    </row>
    <row r="26" spans="1:20" x14ac:dyDescent="0.25">
      <c r="B26" s="2"/>
      <c r="C26" s="2"/>
      <c r="D26" s="2"/>
      <c r="E26" s="2"/>
      <c r="F26" s="2"/>
      <c r="G26" s="27"/>
      <c r="H26" s="41"/>
      <c r="I26" s="41"/>
      <c r="J26" s="41"/>
      <c r="K26" s="41"/>
      <c r="L26" s="41"/>
      <c r="M26" s="41"/>
      <c r="N26" s="27"/>
      <c r="O26" s="41"/>
      <c r="P26" s="16"/>
      <c r="R26" s="41"/>
      <c r="S26" s="41"/>
      <c r="T26" s="16"/>
    </row>
    <row r="27" spans="1:20" x14ac:dyDescent="0.25">
      <c r="B27" s="2"/>
      <c r="C27" s="2" t="s">
        <v>18</v>
      </c>
      <c r="D27" s="2"/>
      <c r="E27" s="2"/>
      <c r="F27" s="2"/>
      <c r="G27" s="26">
        <f t="shared" ref="G27:O27" si="45">G28</f>
        <v>6569.7533908099995</v>
      </c>
      <c r="H27" s="40">
        <f t="shared" si="45"/>
        <v>3330.1157808199996</v>
      </c>
      <c r="I27" s="40">
        <f t="shared" si="45"/>
        <v>2737.4300267200001</v>
      </c>
      <c r="J27" s="40">
        <f t="shared" si="45"/>
        <v>1965.8800655900022</v>
      </c>
      <c r="K27" s="40">
        <f t="shared" si="45"/>
        <v>3851.2598572899979</v>
      </c>
      <c r="L27" s="40">
        <f t="shared" si="45"/>
        <v>3882.9819054499999</v>
      </c>
      <c r="M27" s="40">
        <f t="shared" si="45"/>
        <v>22337.42102668</v>
      </c>
      <c r="N27" s="26">
        <f t="shared" si="45"/>
        <v>26939.197504633041</v>
      </c>
      <c r="O27" s="40">
        <f t="shared" si="45"/>
        <v>-4601.7764779530407</v>
      </c>
      <c r="P27" s="16">
        <f t="shared" ref="P27:P28" si="46">O27/ABS(N27)</f>
        <v>-0.17082084487340876</v>
      </c>
      <c r="R27" s="40">
        <f>R28</f>
        <v>24291.346775629998</v>
      </c>
      <c r="S27" s="40">
        <f>S28</f>
        <v>-1953.9257489499978</v>
      </c>
      <c r="T27" s="16">
        <f t="shared" ref="T27:T28" si="47">S27/ABS(R27)</f>
        <v>-8.0437110671453191E-2</v>
      </c>
    </row>
    <row r="28" spans="1:20" x14ac:dyDescent="0.25">
      <c r="B28" s="2"/>
      <c r="C28" s="2"/>
      <c r="D28" s="2" t="s">
        <v>28</v>
      </c>
      <c r="E28" s="2"/>
      <c r="F28" s="2"/>
      <c r="G28" s="26">
        <v>6569.7533908099995</v>
      </c>
      <c r="H28" s="40">
        <v>3330.1157808199996</v>
      </c>
      <c r="I28" s="40">
        <v>2737.4300267200001</v>
      </c>
      <c r="J28" s="40">
        <v>1965.8800655900022</v>
      </c>
      <c r="K28" s="40">
        <v>3851.2598572899979</v>
      </c>
      <c r="L28" s="40">
        <v>3882.9819054499999</v>
      </c>
      <c r="M28" s="42">
        <f>+G28+H28+I28+J28+K28+L28</f>
        <v>22337.42102668</v>
      </c>
      <c r="N28" s="26">
        <v>26939.197504633041</v>
      </c>
      <c r="O28" s="40">
        <f t="shared" si="33"/>
        <v>-4601.7764779530407</v>
      </c>
      <c r="P28" s="16">
        <f t="shared" si="46"/>
        <v>-0.17082084487340876</v>
      </c>
      <c r="R28" s="42">
        <v>24291.346775629998</v>
      </c>
      <c r="S28" s="40">
        <f>M28-R28</f>
        <v>-1953.9257489499978</v>
      </c>
      <c r="T28" s="16">
        <f t="shared" si="47"/>
        <v>-8.0437110671453191E-2</v>
      </c>
    </row>
    <row r="29" spans="1:20" x14ac:dyDescent="0.25">
      <c r="B29" s="2"/>
      <c r="C29" s="2"/>
      <c r="D29" s="2"/>
      <c r="E29" s="2"/>
      <c r="F29" s="2"/>
      <c r="G29" s="27"/>
      <c r="H29" s="41"/>
      <c r="I29" s="41"/>
      <c r="J29" s="41"/>
      <c r="K29" s="41"/>
      <c r="L29" s="41"/>
      <c r="M29" s="41"/>
      <c r="N29" s="27"/>
      <c r="O29" s="41"/>
      <c r="P29" s="16"/>
      <c r="R29" s="41"/>
      <c r="S29" s="41"/>
      <c r="T29" s="16"/>
    </row>
    <row r="30" spans="1:20" s="10" customFormat="1" x14ac:dyDescent="0.25">
      <c r="A30" s="5"/>
      <c r="B30" s="5" t="s">
        <v>3</v>
      </c>
      <c r="C30" s="6"/>
      <c r="D30" s="6"/>
      <c r="E30" s="6"/>
      <c r="F30" s="6"/>
      <c r="G30" s="28">
        <f t="shared" ref="G30:O30" si="48">+G10-G17</f>
        <v>-18148.567862953802</v>
      </c>
      <c r="H30" s="39">
        <f t="shared" si="48"/>
        <v>-412.57251688493125</v>
      </c>
      <c r="I30" s="39">
        <f t="shared" si="48"/>
        <v>3796.1697436597169</v>
      </c>
      <c r="J30" s="39">
        <f t="shared" ref="J30" si="49">+J10-J17</f>
        <v>-3670.0240833025309</v>
      </c>
      <c r="K30" s="39">
        <f t="shared" ref="K30:L30" si="50">+K10-K17</f>
        <v>-15126.664535953081</v>
      </c>
      <c r="L30" s="39">
        <f t="shared" si="50"/>
        <v>5886.3606490283128</v>
      </c>
      <c r="M30" s="39">
        <f t="shared" si="48"/>
        <v>-27675.298606406373</v>
      </c>
      <c r="N30" s="28">
        <f t="shared" si="48"/>
        <v>-36236.690535808913</v>
      </c>
      <c r="O30" s="39">
        <f t="shared" si="48"/>
        <v>8561.3919294025873</v>
      </c>
      <c r="P30" s="15">
        <f>O30/ABS(N30)</f>
        <v>0.23626307487827189</v>
      </c>
      <c r="Q30" s="50"/>
      <c r="R30" s="39">
        <f>+R10-R17</f>
        <v>14939.822552238707</v>
      </c>
      <c r="S30" s="39">
        <f>+S10-S17</f>
        <v>-42615.121158645023</v>
      </c>
      <c r="T30" s="15">
        <f>S30/ABS(R30)</f>
        <v>-2.8524516278313641</v>
      </c>
    </row>
    <row r="31" spans="1:20" x14ac:dyDescent="0.25">
      <c r="B31" s="2"/>
      <c r="C31" s="2"/>
      <c r="D31" s="2"/>
      <c r="E31" s="2"/>
      <c r="F31" s="2"/>
      <c r="G31" s="28"/>
      <c r="H31" s="39"/>
      <c r="I31" s="39"/>
      <c r="J31" s="39"/>
      <c r="K31" s="39"/>
      <c r="L31" s="39"/>
      <c r="M31" s="39"/>
      <c r="N31" s="28"/>
      <c r="O31" s="39"/>
      <c r="P31" s="16"/>
      <c r="R31" s="39"/>
      <c r="S31" s="39"/>
      <c r="T31" s="16"/>
    </row>
    <row r="32" spans="1:20" s="10" customFormat="1" x14ac:dyDescent="0.25">
      <c r="A32" s="5"/>
      <c r="B32" s="5" t="s">
        <v>4</v>
      </c>
      <c r="C32" s="6"/>
      <c r="D32" s="6"/>
      <c r="E32" s="6"/>
      <c r="F32" s="6"/>
      <c r="G32" s="28">
        <f t="shared" ref="G32:O32" si="51">G33+G34</f>
        <v>13956.0024043576</v>
      </c>
      <c r="H32" s="39">
        <f t="shared" si="51"/>
        <v>12195.849799973999</v>
      </c>
      <c r="I32" s="39">
        <f t="shared" ref="I32:J32" si="52">I33+I34</f>
        <v>6231.3101501031997</v>
      </c>
      <c r="J32" s="39">
        <f t="shared" si="52"/>
        <v>8626.9324016164992</v>
      </c>
      <c r="K32" s="39">
        <f t="shared" ref="K32:L32" si="53">K33+K34</f>
        <v>54883.457610720405</v>
      </c>
      <c r="L32" s="39">
        <f t="shared" si="53"/>
        <v>41293.791531818599</v>
      </c>
      <c r="M32" s="39">
        <f t="shared" si="51"/>
        <v>137187.3438985903</v>
      </c>
      <c r="N32" s="28">
        <f t="shared" si="51"/>
        <v>111021.10259175116</v>
      </c>
      <c r="O32" s="39">
        <f t="shared" si="51"/>
        <v>26166.241306839147</v>
      </c>
      <c r="P32" s="15">
        <f>O32/ABS(N32)</f>
        <v>0.23568709638074961</v>
      </c>
      <c r="Q32" s="50"/>
      <c r="R32" s="39">
        <f t="shared" ref="R32:S32" si="54">R33+R34</f>
        <v>48779.959638844601</v>
      </c>
      <c r="S32" s="39">
        <f t="shared" si="54"/>
        <v>88407.384259745711</v>
      </c>
      <c r="T32" s="15">
        <f>S32/ABS(R32)</f>
        <v>1.8123710005972389</v>
      </c>
    </row>
    <row r="33" spans="1:20" x14ac:dyDescent="0.25">
      <c r="B33" s="7"/>
      <c r="C33" s="2" t="s">
        <v>19</v>
      </c>
      <c r="D33" s="2"/>
      <c r="E33" s="2"/>
      <c r="F33" s="2"/>
      <c r="G33" s="26">
        <v>11577.06387681</v>
      </c>
      <c r="H33" s="40">
        <v>10734.28845693</v>
      </c>
      <c r="I33" s="40">
        <v>1358.5383022999999</v>
      </c>
      <c r="J33" s="40">
        <v>7759.4793711399998</v>
      </c>
      <c r="K33" s="40">
        <v>5563.02697954</v>
      </c>
      <c r="L33" s="40">
        <v>1367.29658412</v>
      </c>
      <c r="M33" s="42">
        <f t="shared" ref="M33:M34" si="55">+G33+H33+I33+J33+K33+L33</f>
        <v>38359.693570839998</v>
      </c>
      <c r="N33" s="26">
        <v>38029.370007179998</v>
      </c>
      <c r="O33" s="40">
        <f t="shared" si="33"/>
        <v>330.32356366000022</v>
      </c>
      <c r="P33" s="16">
        <f t="shared" ref="P33:P34" si="56">O33/ABS(N33)</f>
        <v>8.6860119848852259E-3</v>
      </c>
      <c r="Q33" s="51"/>
      <c r="R33" s="42">
        <v>36961.829970480001</v>
      </c>
      <c r="S33" s="40">
        <f t="shared" ref="S33:S34" si="57">M33-R33</f>
        <v>1397.8636003599968</v>
      </c>
      <c r="T33" s="16">
        <f t="shared" ref="T33:T34" si="58">S33/ABS(R33)</f>
        <v>3.7819112351212505E-2</v>
      </c>
    </row>
    <row r="34" spans="1:20" x14ac:dyDescent="0.25">
      <c r="B34" s="2"/>
      <c r="C34" s="2" t="s">
        <v>20</v>
      </c>
      <c r="D34" s="2"/>
      <c r="E34" s="2"/>
      <c r="F34" s="2"/>
      <c r="G34" s="26">
        <v>2378.9385275475997</v>
      </c>
      <c r="H34" s="40">
        <v>1461.5613430439998</v>
      </c>
      <c r="I34" s="40">
        <v>4872.7718478032002</v>
      </c>
      <c r="J34" s="40">
        <v>867.45303047650009</v>
      </c>
      <c r="K34" s="40">
        <v>49320.430631180403</v>
      </c>
      <c r="L34" s="40">
        <v>39926.4949476986</v>
      </c>
      <c r="M34" s="42">
        <f t="shared" si="55"/>
        <v>98827.650327750307</v>
      </c>
      <c r="N34" s="26">
        <v>72991.73258457116</v>
      </c>
      <c r="O34" s="40">
        <f t="shared" si="33"/>
        <v>25835.917743179147</v>
      </c>
      <c r="P34" s="16">
        <f t="shared" si="56"/>
        <v>0.35395676781948709</v>
      </c>
      <c r="R34" s="42">
        <v>11818.1296683646</v>
      </c>
      <c r="S34" s="40">
        <f t="shared" si="57"/>
        <v>87009.520659385715</v>
      </c>
      <c r="T34" s="16">
        <f t="shared" si="58"/>
        <v>7.3623765435826485</v>
      </c>
    </row>
    <row r="35" spans="1:20" x14ac:dyDescent="0.25">
      <c r="B35" s="2"/>
      <c r="C35" s="2"/>
      <c r="D35" s="2"/>
      <c r="E35" s="2"/>
      <c r="F35" s="2"/>
      <c r="G35" s="26"/>
      <c r="H35" s="40"/>
      <c r="I35" s="40"/>
      <c r="J35" s="40"/>
      <c r="K35" s="40"/>
      <c r="L35" s="40"/>
      <c r="M35" s="40"/>
      <c r="N35" s="26"/>
      <c r="O35" s="40"/>
      <c r="P35" s="16"/>
      <c r="R35" s="40"/>
      <c r="S35" s="40"/>
      <c r="T35" s="16"/>
    </row>
    <row r="36" spans="1:20" s="10" customFormat="1" x14ac:dyDescent="0.25">
      <c r="A36" s="5"/>
      <c r="B36" s="5" t="s">
        <v>59</v>
      </c>
      <c r="C36" s="6"/>
      <c r="D36" s="6"/>
      <c r="E36" s="6"/>
      <c r="F36" s="6"/>
      <c r="G36" s="31">
        <v>470.06694965999998</v>
      </c>
      <c r="H36" s="43">
        <v>237.44645593999999</v>
      </c>
      <c r="I36" s="43">
        <v>1020.13848602</v>
      </c>
      <c r="J36" s="43">
        <v>187.10448618999999</v>
      </c>
      <c r="K36" s="43">
        <v>322.626036</v>
      </c>
      <c r="L36" s="43">
        <v>1754.58131289481</v>
      </c>
      <c r="M36" s="43">
        <f t="shared" ref="M36:M37" si="59">+G36+H36+I36+J36+K36+L36</f>
        <v>3991.9637267048101</v>
      </c>
      <c r="N36" s="31">
        <v>3164.9831263555693</v>
      </c>
      <c r="O36" s="39">
        <f>M36-N36</f>
        <v>826.98060034924083</v>
      </c>
      <c r="P36" s="15">
        <f>O36/ABS(N36)</f>
        <v>0.26129068223548368</v>
      </c>
      <c r="Q36" s="50"/>
      <c r="R36" s="43">
        <v>2919.7614658500001</v>
      </c>
      <c r="S36" s="39">
        <f t="shared" ref="S36:S37" si="60">M36-R36</f>
        <v>1072.20226085481</v>
      </c>
      <c r="T36" s="15">
        <f>S36/ABS(R36)</f>
        <v>0.36722255341590748</v>
      </c>
    </row>
    <row r="37" spans="1:20" s="10" customFormat="1" x14ac:dyDescent="0.25">
      <c r="A37" s="5"/>
      <c r="B37" s="5" t="s">
        <v>62</v>
      </c>
      <c r="C37" s="6"/>
      <c r="D37" s="6"/>
      <c r="E37" s="6"/>
      <c r="F37" s="6"/>
      <c r="G37" s="31">
        <v>0</v>
      </c>
      <c r="H37" s="43">
        <v>0</v>
      </c>
      <c r="I37" s="43">
        <v>2000</v>
      </c>
      <c r="J37" s="43">
        <v>3000</v>
      </c>
      <c r="K37" s="43">
        <v>0</v>
      </c>
      <c r="L37" s="43">
        <v>600</v>
      </c>
      <c r="M37" s="43">
        <f t="shared" si="59"/>
        <v>5600</v>
      </c>
      <c r="N37" s="31">
        <v>5600</v>
      </c>
      <c r="O37" s="39">
        <f t="shared" si="33"/>
        <v>0</v>
      </c>
      <c r="P37" s="15">
        <f>O37/ABS(N37)</f>
        <v>0</v>
      </c>
      <c r="Q37" s="50"/>
      <c r="R37" s="43">
        <v>0</v>
      </c>
      <c r="S37" s="39">
        <f t="shared" si="60"/>
        <v>5600</v>
      </c>
      <c r="T37" s="15" t="s">
        <v>60</v>
      </c>
    </row>
    <row r="38" spans="1:20" x14ac:dyDescent="0.25">
      <c r="B38" s="7"/>
      <c r="C38" s="2"/>
      <c r="D38" s="2"/>
      <c r="E38" s="2"/>
      <c r="F38" s="2"/>
      <c r="G38" s="28"/>
      <c r="H38" s="39"/>
      <c r="I38" s="39"/>
      <c r="J38" s="39"/>
      <c r="K38" s="39"/>
      <c r="L38" s="39"/>
      <c r="M38" s="39"/>
      <c r="N38" s="28"/>
      <c r="O38" s="39"/>
      <c r="P38" s="16"/>
      <c r="R38" s="39"/>
      <c r="S38" s="39"/>
      <c r="T38" s="16"/>
    </row>
    <row r="39" spans="1:20" s="10" customFormat="1" x14ac:dyDescent="0.25">
      <c r="A39" s="5"/>
      <c r="B39" s="5" t="s">
        <v>5</v>
      </c>
      <c r="C39" s="6"/>
      <c r="D39" s="6"/>
      <c r="E39" s="6"/>
      <c r="F39" s="6"/>
      <c r="G39" s="28">
        <f t="shared" ref="G39:O39" si="61">G40+G41</f>
        <v>4993.0905425400006</v>
      </c>
      <c r="H39" s="39">
        <f t="shared" si="61"/>
        <v>6149.3750154500012</v>
      </c>
      <c r="I39" s="39">
        <f t="shared" si="61"/>
        <v>6260.5467825100004</v>
      </c>
      <c r="J39" s="39">
        <f t="shared" ref="J39" si="62">J40+J41</f>
        <v>30870.14130784</v>
      </c>
      <c r="K39" s="39">
        <f t="shared" ref="K39:L39" si="63">K40+K41</f>
        <v>8285.4091902399996</v>
      </c>
      <c r="L39" s="39">
        <f t="shared" si="63"/>
        <v>2910.8885222700037</v>
      </c>
      <c r="M39" s="39">
        <f t="shared" si="61"/>
        <v>59469.451360849998</v>
      </c>
      <c r="N39" s="28">
        <f t="shared" si="61"/>
        <v>60178.15405848212</v>
      </c>
      <c r="O39" s="39">
        <f t="shared" si="61"/>
        <v>-708.70269763211945</v>
      </c>
      <c r="P39" s="15">
        <f>O39/ABS(N39)</f>
        <v>-1.1776743715724323E-2</v>
      </c>
      <c r="Q39" s="50"/>
      <c r="R39" s="39">
        <f>R40+R41</f>
        <v>37197.369869709997</v>
      </c>
      <c r="S39" s="39">
        <f>S40+S41</f>
        <v>22272.081491140005</v>
      </c>
      <c r="T39" s="15">
        <f>S39/ABS(R39)</f>
        <v>0.59875420141670477</v>
      </c>
    </row>
    <row r="40" spans="1:20" x14ac:dyDescent="0.25">
      <c r="B40" s="7"/>
      <c r="C40" s="2" t="s">
        <v>19</v>
      </c>
      <c r="D40" s="2"/>
      <c r="E40" s="2"/>
      <c r="F40" s="2"/>
      <c r="G40" s="26">
        <v>2122.6002996300003</v>
      </c>
      <c r="H40" s="40">
        <v>2111.0590595799999</v>
      </c>
      <c r="I40" s="40">
        <v>1358.5383022999999</v>
      </c>
      <c r="J40" s="40">
        <v>2110.9360573700001</v>
      </c>
      <c r="K40" s="40">
        <v>2110.7756313</v>
      </c>
      <c r="L40" s="40">
        <v>1358.7039533300037</v>
      </c>
      <c r="M40" s="42">
        <f t="shared" ref="M40:M41" si="64">+G40+H40+I40+J40+K40+L40</f>
        <v>11172.613303510001</v>
      </c>
      <c r="N40" s="26">
        <v>11202.865139952584</v>
      </c>
      <c r="O40" s="40">
        <f t="shared" si="33"/>
        <v>-30.251836442583226</v>
      </c>
      <c r="P40" s="16">
        <f t="shared" ref="P40:P41" si="65">O40/ABS(N40)</f>
        <v>-2.7003660282133206E-3</v>
      </c>
      <c r="R40" s="42">
        <v>14649.264567459997</v>
      </c>
      <c r="S40" s="40">
        <f t="shared" ref="S40:S41" si="66">M40-R40</f>
        <v>-3476.6512639499961</v>
      </c>
      <c r="T40" s="16">
        <f t="shared" ref="T40:T41" si="67">S40/ABS(R40)</f>
        <v>-0.23732599325652051</v>
      </c>
    </row>
    <row r="41" spans="1:20" x14ac:dyDescent="0.25">
      <c r="B41" s="7"/>
      <c r="C41" s="2" t="s">
        <v>20</v>
      </c>
      <c r="D41" s="2"/>
      <c r="E41" s="2"/>
      <c r="F41" s="2"/>
      <c r="G41" s="26">
        <v>2870.4902429100002</v>
      </c>
      <c r="H41" s="40">
        <v>4038.3159558700008</v>
      </c>
      <c r="I41" s="40">
        <v>4902.00848021</v>
      </c>
      <c r="J41" s="40">
        <v>28759.20525047</v>
      </c>
      <c r="K41" s="40">
        <v>6174.6335589400005</v>
      </c>
      <c r="L41" s="40">
        <v>1552.18456894</v>
      </c>
      <c r="M41" s="42">
        <f t="shared" si="64"/>
        <v>48296.838057339999</v>
      </c>
      <c r="N41" s="26">
        <v>48975.288918529535</v>
      </c>
      <c r="O41" s="40">
        <f t="shared" si="33"/>
        <v>-678.45086118953623</v>
      </c>
      <c r="P41" s="16">
        <f t="shared" si="65"/>
        <v>-1.3852922079094627E-2</v>
      </c>
      <c r="R41" s="42">
        <v>22548.105302249998</v>
      </c>
      <c r="S41" s="40">
        <f t="shared" si="66"/>
        <v>25748.732755090001</v>
      </c>
      <c r="T41" s="16">
        <f t="shared" si="67"/>
        <v>1.1419466252235668</v>
      </c>
    </row>
    <row r="42" spans="1:20" x14ac:dyDescent="0.25">
      <c r="B42" s="7"/>
      <c r="C42" s="2"/>
      <c r="D42" s="2"/>
      <c r="E42" s="2"/>
      <c r="F42" s="2"/>
      <c r="G42" s="27"/>
      <c r="H42" s="41"/>
      <c r="I42" s="41"/>
      <c r="J42" s="41"/>
      <c r="K42" s="41"/>
      <c r="L42" s="41"/>
      <c r="M42" s="41"/>
      <c r="N42" s="27"/>
      <c r="O42" s="41"/>
      <c r="P42" s="16"/>
      <c r="R42" s="41"/>
      <c r="S42" s="41"/>
      <c r="T42" s="16"/>
    </row>
    <row r="43" spans="1:20" x14ac:dyDescent="0.25">
      <c r="B43" s="5" t="s">
        <v>6</v>
      </c>
      <c r="C43" s="6"/>
      <c r="D43" s="6"/>
      <c r="E43" s="6"/>
      <c r="F43" s="6"/>
      <c r="G43" s="28">
        <f t="shared" ref="G43:O43" si="68">+G30+G32-G39+G36-G37</f>
        <v>-8715.5890514762013</v>
      </c>
      <c r="H43" s="39">
        <f t="shared" si="68"/>
        <v>5871.3487235790672</v>
      </c>
      <c r="I43" s="39">
        <f t="shared" si="68"/>
        <v>2787.0715972729158</v>
      </c>
      <c r="J43" s="39">
        <f t="shared" ref="J43" si="69">+J30+J32-J39+J36-J37</f>
        <v>-28726.128503336033</v>
      </c>
      <c r="K43" s="39">
        <f t="shared" ref="K43:L43" si="70">+K30+K32-K39+K36-K37</f>
        <v>31794.009920527325</v>
      </c>
      <c r="L43" s="39">
        <f t="shared" si="70"/>
        <v>45423.844971471714</v>
      </c>
      <c r="M43" s="39">
        <f t="shared" si="68"/>
        <v>48434.557658038742</v>
      </c>
      <c r="N43" s="28">
        <f t="shared" si="68"/>
        <v>12171.241123815693</v>
      </c>
      <c r="O43" s="39">
        <f t="shared" si="68"/>
        <v>36263.316534223093</v>
      </c>
      <c r="P43" s="15">
        <f>O43/ABS(N43)</f>
        <v>2.9794263514561381</v>
      </c>
      <c r="R43" s="39">
        <f>+R30+R32-R39+R36-R37</f>
        <v>29442.17378722331</v>
      </c>
      <c r="S43" s="39">
        <f>+S30+S32-S39+S36-S37</f>
        <v>18992.383870815494</v>
      </c>
      <c r="T43" s="15">
        <f>S43/ABS(R43)</f>
        <v>0.64507410383731267</v>
      </c>
    </row>
    <row r="44" spans="1:20" x14ac:dyDescent="0.25">
      <c r="B44" s="6"/>
      <c r="C44" s="6"/>
      <c r="D44" s="6"/>
      <c r="E44" s="6"/>
      <c r="F44" s="6"/>
      <c r="G44" s="28"/>
      <c r="H44" s="39"/>
      <c r="I44" s="39"/>
      <c r="J44" s="39"/>
      <c r="K44" s="39"/>
      <c r="L44" s="39"/>
      <c r="M44" s="39"/>
      <c r="N44" s="28"/>
      <c r="O44" s="39"/>
      <c r="P44" s="16"/>
      <c r="Q44" s="53"/>
      <c r="R44" s="39"/>
      <c r="S44" s="39"/>
      <c r="T44" s="16"/>
    </row>
    <row r="45" spans="1:20" ht="16.5" thickBot="1" x14ac:dyDescent="0.3">
      <c r="B45" s="5" t="s">
        <v>7</v>
      </c>
      <c r="C45" s="6"/>
      <c r="D45" s="6"/>
      <c r="E45" s="6"/>
      <c r="F45" s="6"/>
      <c r="G45" s="28">
        <f t="shared" ref="G45:O45" si="71">+G30+G23</f>
        <v>-4383.2213567838025</v>
      </c>
      <c r="H45" s="39">
        <f t="shared" si="71"/>
        <v>10457.43922682507</v>
      </c>
      <c r="I45" s="39">
        <f t="shared" si="71"/>
        <v>14754.830556309716</v>
      </c>
      <c r="J45" s="39">
        <f t="shared" ref="J45" si="72">+J30+J23</f>
        <v>13760.475296367465</v>
      </c>
      <c r="K45" s="39">
        <f t="shared" ref="K45:L45" si="73">+K30+K23</f>
        <v>268.40377698691736</v>
      </c>
      <c r="L45" s="39">
        <f t="shared" si="73"/>
        <v>21343.64738165832</v>
      </c>
      <c r="M45" s="39">
        <f t="shared" si="71"/>
        <v>56201.574881363631</v>
      </c>
      <c r="N45" s="28">
        <f t="shared" si="71"/>
        <v>43668.849835822824</v>
      </c>
      <c r="O45" s="39">
        <f t="shared" si="71"/>
        <v>12532.725045540847</v>
      </c>
      <c r="P45" s="15">
        <f>O45/ABS(N45)</f>
        <v>0.28699462185651359</v>
      </c>
      <c r="Q45" s="58"/>
      <c r="R45" s="39">
        <f>+R30+R23</f>
        <v>86624.824687978704</v>
      </c>
      <c r="S45" s="39">
        <f>+S30+S23</f>
        <v>-30423.249806615015</v>
      </c>
      <c r="T45" s="15">
        <f>S45/ABS(R45)</f>
        <v>-0.35120705774815819</v>
      </c>
    </row>
    <row r="46" spans="1:20" x14ac:dyDescent="0.25">
      <c r="B46" s="1"/>
      <c r="C46" s="1"/>
      <c r="D46" s="1"/>
      <c r="E46" s="1"/>
      <c r="F46" s="1"/>
      <c r="G46" s="29"/>
      <c r="H46" s="44"/>
      <c r="I46" s="44"/>
      <c r="J46" s="44"/>
      <c r="K46" s="44"/>
      <c r="L46" s="44"/>
      <c r="M46" s="44"/>
      <c r="N46" s="29"/>
      <c r="O46" s="44"/>
      <c r="P46" s="21"/>
      <c r="R46" s="44"/>
      <c r="S46" s="44"/>
      <c r="T46" s="21"/>
    </row>
    <row r="47" spans="1:20" x14ac:dyDescent="0.25">
      <c r="B47" s="52"/>
      <c r="C47" s="52"/>
      <c r="D47" s="52"/>
      <c r="E47" s="52"/>
      <c r="F47" s="52"/>
      <c r="G47" s="54"/>
      <c r="H47" s="55"/>
      <c r="I47" s="55"/>
      <c r="J47" s="55"/>
      <c r="K47" s="55"/>
      <c r="L47" s="55"/>
      <c r="M47" s="55"/>
      <c r="N47" s="54"/>
      <c r="O47" s="55"/>
      <c r="P47" s="56"/>
      <c r="R47" s="55"/>
      <c r="S47" s="55"/>
      <c r="T47" s="56"/>
    </row>
    <row r="48" spans="1:20" x14ac:dyDescent="0.25">
      <c r="B48" s="5" t="s">
        <v>8</v>
      </c>
      <c r="C48" s="7"/>
      <c r="D48" s="7"/>
      <c r="E48" s="7"/>
      <c r="F48" s="2"/>
      <c r="G48" s="22"/>
      <c r="H48" s="35"/>
      <c r="I48" s="35"/>
      <c r="J48" s="35"/>
      <c r="K48" s="35"/>
      <c r="L48" s="35"/>
      <c r="M48" s="35"/>
      <c r="N48" s="22"/>
      <c r="O48" s="35"/>
      <c r="P48" s="20"/>
      <c r="R48" s="35"/>
      <c r="S48" s="35"/>
      <c r="T48" s="20"/>
    </row>
    <row r="49" spans="1:20" x14ac:dyDescent="0.25">
      <c r="B49" s="5" t="str">
        <f>B4</f>
        <v>FY 2023/24</v>
      </c>
      <c r="C49" s="7"/>
      <c r="D49" s="2"/>
      <c r="E49" s="2"/>
      <c r="F49" s="2"/>
      <c r="G49" s="22"/>
      <c r="H49" s="35"/>
      <c r="I49" s="35"/>
      <c r="J49" s="35"/>
      <c r="K49" s="35"/>
      <c r="L49" s="35"/>
      <c r="M49" s="35"/>
      <c r="N49" s="22"/>
      <c r="O49" s="35"/>
      <c r="R49" s="35"/>
      <c r="S49" s="35"/>
    </row>
    <row r="50" spans="1:20" x14ac:dyDescent="0.25">
      <c r="B50" s="2" t="s">
        <v>14</v>
      </c>
      <c r="D50" s="2"/>
      <c r="E50" s="2"/>
      <c r="F50" s="2"/>
      <c r="G50" s="22"/>
      <c r="H50" s="35"/>
      <c r="I50" s="35"/>
      <c r="J50" s="35"/>
      <c r="K50" s="35"/>
      <c r="L50" s="35"/>
      <c r="M50" s="35"/>
      <c r="N50" s="22"/>
      <c r="O50" s="35"/>
      <c r="R50" s="35"/>
      <c r="S50" s="35"/>
    </row>
    <row r="51" spans="1:20" x14ac:dyDescent="0.25">
      <c r="A51" s="4"/>
      <c r="B51" s="2"/>
      <c r="C51" s="2"/>
      <c r="D51" s="2"/>
      <c r="E51" s="2"/>
      <c r="F51" s="2"/>
      <c r="G51" s="22"/>
      <c r="H51" s="35"/>
      <c r="I51" s="35"/>
      <c r="J51" s="35"/>
      <c r="K51" s="35"/>
      <c r="L51" s="35"/>
      <c r="M51" s="35"/>
      <c r="N51" s="22"/>
      <c r="O51" s="35"/>
      <c r="R51" s="35"/>
      <c r="S51" s="35"/>
    </row>
    <row r="52" spans="1:20" ht="54" x14ac:dyDescent="0.25">
      <c r="A52" s="4"/>
      <c r="B52" s="8"/>
      <c r="C52" s="8"/>
      <c r="D52" s="8"/>
      <c r="E52" s="8"/>
      <c r="F52" s="8"/>
      <c r="G52" s="24" t="s">
        <v>61</v>
      </c>
      <c r="H52" s="37" t="s">
        <v>61</v>
      </c>
      <c r="I52" s="37" t="s">
        <v>61</v>
      </c>
      <c r="J52" s="37" t="s">
        <v>61</v>
      </c>
      <c r="K52" s="37" t="s">
        <v>61</v>
      </c>
      <c r="L52" s="37" t="s">
        <v>61</v>
      </c>
      <c r="M52" s="37" t="s">
        <v>61</v>
      </c>
      <c r="N52" s="57" t="str">
        <f>N7</f>
        <v>Second
Supplementary
Estimates</v>
      </c>
      <c r="O52" s="37"/>
      <c r="P52" s="13"/>
      <c r="Q52" s="13"/>
      <c r="R52" s="37" t="str">
        <f>R7</f>
        <v>FY 2022/23</v>
      </c>
      <c r="S52" s="37"/>
      <c r="T52" s="13"/>
    </row>
    <row r="53" spans="1:20" ht="18" x14ac:dyDescent="0.25">
      <c r="A53" s="4"/>
      <c r="B53" s="9" t="s">
        <v>0</v>
      </c>
      <c r="C53" s="9"/>
      <c r="D53" s="9"/>
      <c r="E53" s="9"/>
      <c r="F53" s="9"/>
      <c r="G53" s="25" t="str">
        <f>G8</f>
        <v>April</v>
      </c>
      <c r="H53" s="25" t="str">
        <f t="shared" ref="H53:I53" si="74">H8</f>
        <v>May</v>
      </c>
      <c r="I53" s="25" t="str">
        <f t="shared" si="74"/>
        <v>June</v>
      </c>
      <c r="J53" s="25" t="str">
        <f t="shared" ref="J53" si="75">J8</f>
        <v>July</v>
      </c>
      <c r="K53" s="25" t="str">
        <f t="shared" ref="K53:L53" si="76">K8</f>
        <v>August</v>
      </c>
      <c r="L53" s="25" t="str">
        <f t="shared" si="76"/>
        <v>September</v>
      </c>
      <c r="M53" s="45" t="str">
        <f>+M8</f>
        <v>April-September</v>
      </c>
      <c r="N53" s="25" t="str">
        <f>+N8</f>
        <v>April-September</v>
      </c>
      <c r="O53" s="45" t="str">
        <f>O8</f>
        <v>Diff</v>
      </c>
      <c r="P53" s="14" t="str">
        <f>P8</f>
        <v>Diff %</v>
      </c>
      <c r="Q53" s="14"/>
      <c r="R53" s="45" t="str">
        <f>+R8</f>
        <v>April-September</v>
      </c>
      <c r="S53" s="45" t="str">
        <f>S8</f>
        <v>Diff</v>
      </c>
      <c r="T53" s="14" t="str">
        <f>T8</f>
        <v>Diff %</v>
      </c>
    </row>
    <row r="54" spans="1:20" x14ac:dyDescent="0.25">
      <c r="A54" s="4"/>
      <c r="B54" s="3"/>
      <c r="C54" s="3"/>
      <c r="D54" s="3"/>
      <c r="E54" s="3"/>
      <c r="F54" s="3"/>
    </row>
    <row r="55" spans="1:20" x14ac:dyDescent="0.25">
      <c r="A55" s="4"/>
      <c r="B55" s="7" t="s">
        <v>1</v>
      </c>
      <c r="C55" s="2"/>
      <c r="D55" s="2"/>
      <c r="E55" s="2"/>
      <c r="F55" s="2"/>
      <c r="G55" s="28">
        <f t="shared" ref="G55:M55" si="77">G57+G90+G92+G94+G96</f>
        <v>60267.499365906202</v>
      </c>
      <c r="H55" s="39">
        <f t="shared" si="77"/>
        <v>69521.43259801509</v>
      </c>
      <c r="I55" s="39">
        <f t="shared" ref="I55:J55" si="78">I57+I90+I92+I94+I96</f>
        <v>76669.955524869714</v>
      </c>
      <c r="J55" s="39">
        <f t="shared" si="78"/>
        <v>74126.865332867397</v>
      </c>
      <c r="K55" s="39">
        <f t="shared" ref="K55:L55" si="79">K57+K90+K92+K94+K96</f>
        <v>66773.118676906917</v>
      </c>
      <c r="L55" s="39">
        <f t="shared" si="79"/>
        <v>79737.753696928397</v>
      </c>
      <c r="M55" s="39">
        <f t="shared" si="77"/>
        <v>427096.62519549369</v>
      </c>
      <c r="N55" s="28">
        <f t="shared" ref="N55:O55" si="80">N57+N90+N92+N94+N96</f>
        <v>418712.03020454588</v>
      </c>
      <c r="O55" s="39">
        <f t="shared" si="80"/>
        <v>8384.5949909478841</v>
      </c>
      <c r="P55" s="15">
        <f>O55/ABS(N55)</f>
        <v>2.0024729136279912E-2</v>
      </c>
      <c r="R55" s="39">
        <f t="shared" ref="R55:S55" si="81">R57+R90+R92+R94+R96</f>
        <v>371994.47308746877</v>
      </c>
      <c r="S55" s="39">
        <f t="shared" si="81"/>
        <v>55102.15210802501</v>
      </c>
      <c r="T55" s="15">
        <f>S55/ABS(R55)</f>
        <v>0.14812626556166222</v>
      </c>
    </row>
    <row r="56" spans="1:20" x14ac:dyDescent="0.25">
      <c r="A56" s="4"/>
      <c r="B56" s="2"/>
      <c r="C56" s="2"/>
      <c r="D56" s="2" t="s">
        <v>29</v>
      </c>
      <c r="E56" s="2"/>
      <c r="F56" s="2"/>
      <c r="G56" s="28"/>
      <c r="H56" s="39"/>
      <c r="I56" s="39"/>
      <c r="J56" s="39"/>
      <c r="K56" s="39"/>
      <c r="L56" s="39"/>
      <c r="M56" s="39"/>
      <c r="N56" s="28"/>
      <c r="O56" s="39"/>
      <c r="P56" s="16"/>
      <c r="R56" s="39"/>
      <c r="S56" s="39"/>
      <c r="T56" s="16"/>
    </row>
    <row r="57" spans="1:20" x14ac:dyDescent="0.25">
      <c r="A57" s="4"/>
      <c r="B57" s="7" t="s">
        <v>9</v>
      </c>
      <c r="C57" s="2"/>
      <c r="D57" s="2"/>
      <c r="E57" s="2"/>
      <c r="F57" s="2"/>
      <c r="G57" s="28">
        <f t="shared" ref="G57:M57" si="82">G59+G67+G82</f>
        <v>57703.017859810003</v>
      </c>
      <c r="H57" s="39">
        <f t="shared" si="82"/>
        <v>62859.132922199999</v>
      </c>
      <c r="I57" s="39">
        <f t="shared" ref="I57:J57" si="83">I59+I67+I82</f>
        <v>68409.971422490009</v>
      </c>
      <c r="J57" s="39">
        <f t="shared" si="83"/>
        <v>67399.153127380006</v>
      </c>
      <c r="K57" s="39">
        <f t="shared" ref="K57:L57" si="84">K59+K67+K82</f>
        <v>60563.870027937315</v>
      </c>
      <c r="L57" s="39">
        <f t="shared" si="84"/>
        <v>73159.117633670001</v>
      </c>
      <c r="M57" s="39">
        <f t="shared" si="82"/>
        <v>390094.2629934873</v>
      </c>
      <c r="N57" s="28">
        <f t="shared" ref="N57:O57" si="85">N59+N67+N82</f>
        <v>383242.93650944147</v>
      </c>
      <c r="O57" s="39">
        <f t="shared" si="85"/>
        <v>6851.3264840458542</v>
      </c>
      <c r="P57" s="15">
        <f>O57/ABS(N57)</f>
        <v>1.7877241382313298E-2</v>
      </c>
      <c r="R57" s="39">
        <f t="shared" ref="R57:S57" si="86">R59+R67+R82</f>
        <v>340414.91250589001</v>
      </c>
      <c r="S57" s="39">
        <f t="shared" si="86"/>
        <v>49679.350487597309</v>
      </c>
      <c r="T57" s="15">
        <f>S57/ABS(R57)</f>
        <v>0.14593764451120436</v>
      </c>
    </row>
    <row r="58" spans="1:20" x14ac:dyDescent="0.25">
      <c r="A58" s="4"/>
      <c r="B58" s="2"/>
      <c r="C58" s="2"/>
      <c r="D58" s="2"/>
      <c r="E58" s="2"/>
      <c r="F58" s="2"/>
      <c r="G58" s="27"/>
      <c r="H58" s="41"/>
      <c r="I58" s="41"/>
      <c r="J58" s="41"/>
      <c r="K58" s="41"/>
      <c r="L58" s="41"/>
      <c r="M58" s="41"/>
      <c r="N58" s="27"/>
      <c r="O58" s="41"/>
      <c r="P58" s="16"/>
      <c r="R58" s="41"/>
      <c r="S58" s="41"/>
      <c r="T58" s="16"/>
    </row>
    <row r="59" spans="1:20" x14ac:dyDescent="0.25">
      <c r="A59" s="4"/>
      <c r="B59" s="2"/>
      <c r="C59" s="2" t="s">
        <v>21</v>
      </c>
      <c r="D59" s="2"/>
      <c r="E59" s="2"/>
      <c r="F59" s="2"/>
      <c r="G59" s="26">
        <f t="shared" ref="G59" si="87">SUM(G60:G65)</f>
        <v>15713.096815999999</v>
      </c>
      <c r="H59" s="40">
        <f t="shared" ref="H59:I59" si="88">SUM(H60:H65)</f>
        <v>14755.767506</v>
      </c>
      <c r="I59" s="40">
        <f t="shared" si="88"/>
        <v>25975.938241999997</v>
      </c>
      <c r="J59" s="40">
        <f t="shared" ref="J59" si="89">SUM(J60:J65)</f>
        <v>19236.062488</v>
      </c>
      <c r="K59" s="40">
        <f t="shared" ref="K59:L59" si="90">SUM(K60:K65)</f>
        <v>13685.884989000002</v>
      </c>
      <c r="L59" s="40">
        <f t="shared" si="90"/>
        <v>27107.478163</v>
      </c>
      <c r="M59" s="40">
        <f t="shared" ref="M59" si="91">SUM(M60:M65)</f>
        <v>116474.22820400001</v>
      </c>
      <c r="N59" s="26">
        <f t="shared" ref="N59" si="92">SUM(N60:N65)</f>
        <v>107440.74164024847</v>
      </c>
      <c r="O59" s="40">
        <f t="shared" ref="O59" si="93">SUM(O60:O65)</f>
        <v>9033.4865637515286</v>
      </c>
      <c r="P59" s="16">
        <f t="shared" ref="P59:P88" si="94">O59/ABS(N59)</f>
        <v>8.407878078503031E-2</v>
      </c>
      <c r="R59" s="40">
        <f t="shared" ref="R59:S59" si="95">SUM(R60:R65)</f>
        <v>85378.200796199992</v>
      </c>
      <c r="S59" s="40">
        <f t="shared" si="95"/>
        <v>31096.0274078</v>
      </c>
      <c r="T59" s="16">
        <f t="shared" ref="T59:T88" si="96">S59/ABS(R59)</f>
        <v>0.36421507033191103</v>
      </c>
    </row>
    <row r="60" spans="1:20" x14ac:dyDescent="0.25">
      <c r="A60" s="4"/>
      <c r="B60" s="2"/>
      <c r="C60" s="2"/>
      <c r="D60" s="2" t="s">
        <v>30</v>
      </c>
      <c r="E60" s="2"/>
      <c r="F60" s="2"/>
      <c r="G60" s="26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2">
        <f t="shared" ref="M60:M65" si="97">+G60+H60+I60+J60+K60+L60</f>
        <v>0</v>
      </c>
      <c r="N60" s="26">
        <v>0</v>
      </c>
      <c r="O60" s="40">
        <f t="shared" ref="O60:O65" si="98">M60-N60</f>
        <v>0</v>
      </c>
      <c r="P60" s="16">
        <v>0</v>
      </c>
      <c r="R60" s="42">
        <v>0</v>
      </c>
      <c r="S60" s="40">
        <f t="shared" ref="S60:S65" si="99">M60-R60</f>
        <v>0</v>
      </c>
      <c r="T60" s="16">
        <v>0</v>
      </c>
    </row>
    <row r="61" spans="1:20" x14ac:dyDescent="0.25">
      <c r="A61" s="4"/>
      <c r="B61" s="2"/>
      <c r="C61" s="2"/>
      <c r="D61" s="2" t="s">
        <v>31</v>
      </c>
      <c r="E61" s="2"/>
      <c r="F61" s="2"/>
      <c r="G61" s="26">
        <v>919.66774199999998</v>
      </c>
      <c r="H61" s="40">
        <v>1384.3951939999999</v>
      </c>
      <c r="I61" s="40">
        <v>14099.436938999999</v>
      </c>
      <c r="J61" s="40">
        <v>1037.7508419999976</v>
      </c>
      <c r="K61" s="40">
        <v>1350</v>
      </c>
      <c r="L61" s="40">
        <v>14377.699842</v>
      </c>
      <c r="M61" s="42">
        <f t="shared" si="97"/>
        <v>33168.950558999997</v>
      </c>
      <c r="N61" s="26">
        <v>30686.48941562423</v>
      </c>
      <c r="O61" s="40">
        <f t="shared" si="98"/>
        <v>2482.4611433757673</v>
      </c>
      <c r="P61" s="16">
        <f t="shared" si="94"/>
        <v>8.0897528216825151E-2</v>
      </c>
      <c r="R61" s="42">
        <v>27078.53463817</v>
      </c>
      <c r="S61" s="40">
        <f t="shared" si="99"/>
        <v>6090.415920829997</v>
      </c>
      <c r="T61" s="16">
        <f t="shared" si="96"/>
        <v>0.22491674687022853</v>
      </c>
    </row>
    <row r="62" spans="1:20" x14ac:dyDescent="0.25">
      <c r="A62" s="4"/>
      <c r="B62" s="2"/>
      <c r="C62" s="2"/>
      <c r="D62" s="2" t="s">
        <v>32</v>
      </c>
      <c r="E62" s="2"/>
      <c r="F62" s="2"/>
      <c r="G62" s="26">
        <v>11574.09633</v>
      </c>
      <c r="H62" s="40">
        <v>10254.903591</v>
      </c>
      <c r="I62" s="40">
        <v>8948.1826359999995</v>
      </c>
      <c r="J62" s="40">
        <v>14286.023520000001</v>
      </c>
      <c r="K62" s="40">
        <v>9719.5271260000009</v>
      </c>
      <c r="L62" s="40">
        <v>9022.3184170000004</v>
      </c>
      <c r="M62" s="42">
        <f t="shared" si="97"/>
        <v>63805.051620000006</v>
      </c>
      <c r="N62" s="26">
        <v>58465.359111215061</v>
      </c>
      <c r="O62" s="40">
        <f t="shared" si="98"/>
        <v>5339.6925087849449</v>
      </c>
      <c r="P62" s="16">
        <f t="shared" si="94"/>
        <v>9.1330876778291506E-2</v>
      </c>
      <c r="R62" s="42">
        <v>42683.885504760001</v>
      </c>
      <c r="S62" s="40">
        <f t="shared" si="99"/>
        <v>21121.166115240005</v>
      </c>
      <c r="T62" s="16">
        <f t="shared" si="96"/>
        <v>0.49482763496037924</v>
      </c>
    </row>
    <row r="63" spans="1:20" x14ac:dyDescent="0.25">
      <c r="A63" s="4"/>
      <c r="B63" s="2"/>
      <c r="C63" s="2"/>
      <c r="D63" s="2" t="s">
        <v>33</v>
      </c>
      <c r="E63" s="2"/>
      <c r="F63" s="2"/>
      <c r="G63" s="26">
        <v>127.5</v>
      </c>
      <c r="H63" s="40">
        <v>153.59107800000001</v>
      </c>
      <c r="I63" s="40">
        <v>146.71923000000001</v>
      </c>
      <c r="J63" s="40">
        <v>707.24205199999994</v>
      </c>
      <c r="K63" s="40">
        <v>212.69663600000001</v>
      </c>
      <c r="L63" s="40">
        <v>175.68042800000001</v>
      </c>
      <c r="M63" s="42">
        <f t="shared" si="97"/>
        <v>1523.4294240000004</v>
      </c>
      <c r="N63" s="26">
        <v>1319.7973839923484</v>
      </c>
      <c r="O63" s="40">
        <f t="shared" si="98"/>
        <v>203.63204000765199</v>
      </c>
      <c r="P63" s="16">
        <f t="shared" si="94"/>
        <v>0.15429038008218432</v>
      </c>
      <c r="R63" s="42">
        <v>1812.7450220000001</v>
      </c>
      <c r="S63" s="40">
        <f t="shared" si="99"/>
        <v>-289.31559799999968</v>
      </c>
      <c r="T63" s="16">
        <f t="shared" si="96"/>
        <v>-0.15960082333079476</v>
      </c>
    </row>
    <row r="64" spans="1:20" x14ac:dyDescent="0.25">
      <c r="A64" s="4"/>
      <c r="B64" s="2"/>
      <c r="C64" s="2"/>
      <c r="D64" s="2" t="s">
        <v>34</v>
      </c>
      <c r="E64" s="2"/>
      <c r="F64" s="2"/>
      <c r="G64" s="26">
        <v>373.93090999999998</v>
      </c>
      <c r="H64" s="40">
        <v>454.25617399999999</v>
      </c>
      <c r="I64" s="40">
        <v>633.111448</v>
      </c>
      <c r="J64" s="40">
        <v>205.26455300000001</v>
      </c>
      <c r="K64" s="40">
        <v>274.74682000000001</v>
      </c>
      <c r="L64" s="40">
        <v>393.76782700000001</v>
      </c>
      <c r="M64" s="42">
        <f t="shared" si="97"/>
        <v>2335.0777319999997</v>
      </c>
      <c r="N64" s="26">
        <v>2552.4162244003255</v>
      </c>
      <c r="O64" s="40">
        <f t="shared" si="98"/>
        <v>-217.33849240032578</v>
      </c>
      <c r="P64" s="16">
        <f t="shared" si="94"/>
        <v>-8.5150098296130405E-2</v>
      </c>
      <c r="R64" s="42">
        <v>2219.6277770799998</v>
      </c>
      <c r="S64" s="40">
        <f t="shared" si="99"/>
        <v>115.44995491999998</v>
      </c>
      <c r="T64" s="16">
        <f t="shared" si="96"/>
        <v>5.2013205147341667E-2</v>
      </c>
    </row>
    <row r="65" spans="1:20" x14ac:dyDescent="0.25">
      <c r="A65" s="4"/>
      <c r="B65" s="2"/>
      <c r="C65" s="2"/>
      <c r="D65" s="2" t="s">
        <v>35</v>
      </c>
      <c r="E65" s="2"/>
      <c r="F65" s="2"/>
      <c r="G65" s="26">
        <v>2717.9018339999998</v>
      </c>
      <c r="H65" s="40">
        <v>2508.6214690000002</v>
      </c>
      <c r="I65" s="40">
        <v>2148.4879890000002</v>
      </c>
      <c r="J65" s="40">
        <v>2999.7815209999999</v>
      </c>
      <c r="K65" s="40">
        <v>2128.9144070000002</v>
      </c>
      <c r="L65" s="40">
        <v>3138.011649</v>
      </c>
      <c r="M65" s="42">
        <f t="shared" si="97"/>
        <v>15641.718869</v>
      </c>
      <c r="N65" s="26">
        <v>14416.679505016509</v>
      </c>
      <c r="O65" s="40">
        <f t="shared" si="98"/>
        <v>1225.0393639834911</v>
      </c>
      <c r="P65" s="16">
        <f t="shared" si="94"/>
        <v>8.4973753044674361E-2</v>
      </c>
      <c r="R65" s="42">
        <v>11583.40785419</v>
      </c>
      <c r="S65" s="40">
        <f t="shared" si="99"/>
        <v>4058.3110148100004</v>
      </c>
      <c r="T65" s="16">
        <f t="shared" si="96"/>
        <v>0.35035553145458925</v>
      </c>
    </row>
    <row r="66" spans="1:20" x14ac:dyDescent="0.25">
      <c r="A66" s="4"/>
      <c r="B66" s="2"/>
      <c r="C66" s="2"/>
      <c r="D66" s="2"/>
      <c r="E66" s="2"/>
      <c r="F66" s="2"/>
      <c r="G66" s="26"/>
      <c r="H66" s="40"/>
      <c r="I66" s="40"/>
      <c r="J66" s="40"/>
      <c r="K66" s="40"/>
      <c r="L66" s="40"/>
      <c r="M66" s="40"/>
      <c r="N66" s="26"/>
      <c r="O66" s="40"/>
      <c r="P66" s="16"/>
      <c r="R66" s="40"/>
      <c r="S66" s="40"/>
      <c r="T66" s="16"/>
    </row>
    <row r="67" spans="1:20" x14ac:dyDescent="0.25">
      <c r="A67" s="4"/>
      <c r="B67" s="2"/>
      <c r="C67" s="2" t="s">
        <v>23</v>
      </c>
      <c r="D67" s="2"/>
      <c r="E67" s="2"/>
      <c r="F67" s="2"/>
      <c r="G67" s="26">
        <f t="shared" ref="G67:N67" si="100">SUM(G68:G80)</f>
        <v>21312.800943690003</v>
      </c>
      <c r="H67" s="40">
        <f t="shared" ref="H67:M67" si="101">SUM(H68:H80)</f>
        <v>21004.287187250004</v>
      </c>
      <c r="I67" s="40">
        <f t="shared" ref="I67:J67" si="102">SUM(I68:I80)</f>
        <v>19427.846938730003</v>
      </c>
      <c r="J67" s="40">
        <f t="shared" si="102"/>
        <v>20951.339506869997</v>
      </c>
      <c r="K67" s="40">
        <f t="shared" ref="K67:L67" si="103">SUM(K68:K80)</f>
        <v>21335.787957987308</v>
      </c>
      <c r="L67" s="40">
        <f t="shared" si="103"/>
        <v>21323.933880279998</v>
      </c>
      <c r="M67" s="40">
        <f t="shared" si="101"/>
        <v>125355.9964148073</v>
      </c>
      <c r="N67" s="26">
        <f t="shared" si="100"/>
        <v>133013.17325420197</v>
      </c>
      <c r="O67" s="40">
        <f t="shared" ref="O67" si="104">SUM(O68:O80)</f>
        <v>-7657.1768393946713</v>
      </c>
      <c r="P67" s="16">
        <f t="shared" si="94"/>
        <v>-5.7567056345321617E-2</v>
      </c>
      <c r="R67" s="40">
        <f t="shared" ref="R67:S67" si="105">SUM(R68:R80)</f>
        <v>114762.60814267</v>
      </c>
      <c r="S67" s="40">
        <f t="shared" si="105"/>
        <v>10593.388272137316</v>
      </c>
      <c r="T67" s="16">
        <f t="shared" si="96"/>
        <v>9.2306966908314608E-2</v>
      </c>
    </row>
    <row r="68" spans="1:20" x14ac:dyDescent="0.25">
      <c r="A68" s="4"/>
      <c r="B68" s="2"/>
      <c r="C68" s="2"/>
      <c r="D68" s="7" t="s">
        <v>54</v>
      </c>
      <c r="E68" s="2"/>
      <c r="F68" s="2"/>
      <c r="G68" s="34">
        <v>9.0523539999999993</v>
      </c>
      <c r="H68" s="42">
        <v>11.012185000000001</v>
      </c>
      <c r="I68" s="42">
        <v>7.9213279999999999</v>
      </c>
      <c r="J68" s="42">
        <v>5.634239</v>
      </c>
      <c r="K68" s="42">
        <v>7.575996</v>
      </c>
      <c r="L68" s="42">
        <v>8.3055199999999996</v>
      </c>
      <c r="M68" s="42">
        <f t="shared" ref="M68:M80" si="106">+G68+H68+I68+J68+K68+L68</f>
        <v>49.501621999999998</v>
      </c>
      <c r="N68" s="34">
        <v>27.985866999999999</v>
      </c>
      <c r="O68" s="40">
        <f t="shared" ref="O68:O80" si="107">M68-N68</f>
        <v>21.515754999999999</v>
      </c>
      <c r="P68" s="16">
        <f t="shared" si="94"/>
        <v>0.76880787720459043</v>
      </c>
      <c r="R68" s="42">
        <v>62.239291999999999</v>
      </c>
      <c r="S68" s="40">
        <f t="shared" ref="S68:S80" si="108">M68-R68</f>
        <v>-12.737670000000001</v>
      </c>
      <c r="T68" s="16">
        <f t="shared" si="96"/>
        <v>-0.20465640900927989</v>
      </c>
    </row>
    <row r="69" spans="1:20" x14ac:dyDescent="0.25">
      <c r="A69" s="4"/>
      <c r="B69" s="2"/>
      <c r="C69" s="2"/>
      <c r="D69" s="2" t="s">
        <v>36</v>
      </c>
      <c r="E69" s="2"/>
      <c r="F69" s="2"/>
      <c r="G69" s="34">
        <v>2012.138813</v>
      </c>
      <c r="H69" s="42">
        <v>2487.4062290000002</v>
      </c>
      <c r="I69" s="42">
        <v>1570.677179</v>
      </c>
      <c r="J69" s="42">
        <v>1428.8264469999999</v>
      </c>
      <c r="K69" s="42">
        <v>1248.8072930000001</v>
      </c>
      <c r="L69" s="42">
        <v>1644.6321889999999</v>
      </c>
      <c r="M69" s="42">
        <f t="shared" si="106"/>
        <v>10392.488149999999</v>
      </c>
      <c r="N69" s="34">
        <v>17111.908647140011</v>
      </c>
      <c r="O69" s="40">
        <f t="shared" si="107"/>
        <v>-6719.4204971400122</v>
      </c>
      <c r="P69" s="16">
        <f t="shared" si="94"/>
        <v>-0.39267510338556294</v>
      </c>
      <c r="R69" s="42">
        <v>12727.1722897</v>
      </c>
      <c r="S69" s="40">
        <f t="shared" si="108"/>
        <v>-2334.6841397000007</v>
      </c>
      <c r="T69" s="16">
        <f t="shared" si="96"/>
        <v>-0.18344091574759636</v>
      </c>
    </row>
    <row r="70" spans="1:20" x14ac:dyDescent="0.25">
      <c r="A70" s="4"/>
      <c r="B70" s="2"/>
      <c r="D70" s="2" t="s">
        <v>22</v>
      </c>
      <c r="E70" s="2"/>
      <c r="F70" s="2"/>
      <c r="G70" s="34">
        <v>181.884142</v>
      </c>
      <c r="H70" s="42">
        <v>7.2503799999999998</v>
      </c>
      <c r="I70" s="42">
        <v>2.5640900000000002</v>
      </c>
      <c r="J70" s="42">
        <v>187.84485799999999</v>
      </c>
      <c r="K70" s="42">
        <v>6.2832499999999998</v>
      </c>
      <c r="L70" s="42">
        <v>2.5098129999999998</v>
      </c>
      <c r="M70" s="42">
        <f t="shared" si="106"/>
        <v>388.33653299999997</v>
      </c>
      <c r="N70" s="34">
        <v>374.35597483016039</v>
      </c>
      <c r="O70" s="40">
        <f t="shared" si="107"/>
        <v>13.980558169839583</v>
      </c>
      <c r="P70" s="16">
        <f t="shared" si="94"/>
        <v>3.7345625847650353E-2</v>
      </c>
      <c r="R70" s="42">
        <v>326.66403800000001</v>
      </c>
      <c r="S70" s="40">
        <f t="shared" si="108"/>
        <v>61.672494999999969</v>
      </c>
      <c r="T70" s="16">
        <f t="shared" si="96"/>
        <v>0.18879487126158639</v>
      </c>
    </row>
    <row r="71" spans="1:20" x14ac:dyDescent="0.25">
      <c r="A71" s="4"/>
      <c r="B71" s="2"/>
      <c r="C71" s="2"/>
      <c r="D71" s="2" t="s">
        <v>37</v>
      </c>
      <c r="E71" s="2"/>
      <c r="F71" s="2"/>
      <c r="G71" s="34">
        <v>363.01603699999998</v>
      </c>
      <c r="H71" s="42">
        <v>426.702676</v>
      </c>
      <c r="I71" s="42">
        <v>403.11858799999999</v>
      </c>
      <c r="J71" s="42">
        <v>429.00049300000001</v>
      </c>
      <c r="K71" s="42">
        <v>419.049463</v>
      </c>
      <c r="L71" s="42">
        <v>418.71862800000002</v>
      </c>
      <c r="M71" s="42">
        <f t="shared" si="106"/>
        <v>2459.6058849999999</v>
      </c>
      <c r="N71" s="34">
        <v>2630.4158070124508</v>
      </c>
      <c r="O71" s="40">
        <f t="shared" si="107"/>
        <v>-170.8099220124509</v>
      </c>
      <c r="P71" s="16">
        <f t="shared" si="94"/>
        <v>-6.4936471852506006E-2</v>
      </c>
      <c r="R71" s="42">
        <v>3026.2453055000001</v>
      </c>
      <c r="S71" s="40">
        <f t="shared" si="108"/>
        <v>-566.63942050000014</v>
      </c>
      <c r="T71" s="16">
        <f t="shared" si="96"/>
        <v>-0.18724173465719074</v>
      </c>
    </row>
    <row r="72" spans="1:20" x14ac:dyDescent="0.25">
      <c r="A72" s="4"/>
      <c r="B72" s="2"/>
      <c r="C72" s="2"/>
      <c r="D72" s="2" t="s">
        <v>38</v>
      </c>
      <c r="E72" s="2"/>
      <c r="F72" s="2"/>
      <c r="G72" s="34">
        <v>165.61256668999999</v>
      </c>
      <c r="H72" s="42">
        <v>72.837342250000006</v>
      </c>
      <c r="I72" s="42">
        <v>114.92076673</v>
      </c>
      <c r="J72" s="42">
        <v>97.456759869999999</v>
      </c>
      <c r="K72" s="42">
        <v>85.805665987309297</v>
      </c>
      <c r="L72" s="42">
        <v>93.078515280000005</v>
      </c>
      <c r="M72" s="42">
        <f t="shared" si="106"/>
        <v>629.71161680730927</v>
      </c>
      <c r="N72" s="34">
        <v>1627.3610319268982</v>
      </c>
      <c r="O72" s="40">
        <f t="shared" si="107"/>
        <v>-997.64941511958898</v>
      </c>
      <c r="P72" s="16">
        <f t="shared" si="94"/>
        <v>-0.61304737888328875</v>
      </c>
      <c r="R72" s="42">
        <v>1228.0934070000001</v>
      </c>
      <c r="S72" s="40">
        <f t="shared" si="108"/>
        <v>-598.3817901926908</v>
      </c>
      <c r="T72" s="16">
        <f t="shared" si="96"/>
        <v>-0.48724452617527225</v>
      </c>
    </row>
    <row r="73" spans="1:20" x14ac:dyDescent="0.25">
      <c r="A73" s="4"/>
      <c r="B73" s="2"/>
      <c r="C73" s="2"/>
      <c r="D73" s="2" t="s">
        <v>58</v>
      </c>
      <c r="E73" s="2"/>
      <c r="F73" s="2"/>
      <c r="G73" s="34">
        <v>2.2003590000000002</v>
      </c>
      <c r="H73" s="42">
        <v>0</v>
      </c>
      <c r="I73" s="42">
        <v>8.6211249999999993</v>
      </c>
      <c r="J73" s="42">
        <v>0</v>
      </c>
      <c r="K73" s="42">
        <v>1.293479</v>
      </c>
      <c r="L73" s="42">
        <v>1.5870550000000001</v>
      </c>
      <c r="M73" s="42">
        <f t="shared" si="106"/>
        <v>13.702017999999999</v>
      </c>
      <c r="N73" s="34">
        <v>47.803857392301097</v>
      </c>
      <c r="O73" s="40">
        <f t="shared" si="107"/>
        <v>-34.101839392301102</v>
      </c>
      <c r="P73" s="16">
        <f t="shared" si="94"/>
        <v>-0.71337003439796198</v>
      </c>
      <c r="R73" s="42">
        <v>41.356966999999997</v>
      </c>
      <c r="S73" s="40">
        <f t="shared" si="108"/>
        <v>-27.654948999999998</v>
      </c>
      <c r="T73" s="16">
        <f t="shared" si="96"/>
        <v>-0.66868900226653472</v>
      </c>
    </row>
    <row r="74" spans="1:20" x14ac:dyDescent="0.25">
      <c r="A74" s="4"/>
      <c r="B74" s="2"/>
      <c r="C74" s="2"/>
      <c r="D74" s="2" t="s">
        <v>39</v>
      </c>
      <c r="E74" s="2"/>
      <c r="F74" s="2"/>
      <c r="G74" s="34">
        <v>639.710599</v>
      </c>
      <c r="H74" s="42">
        <v>701.52980100000002</v>
      </c>
      <c r="I74" s="42">
        <v>693.87286099999994</v>
      </c>
      <c r="J74" s="42">
        <v>573.69420400000001</v>
      </c>
      <c r="K74" s="42">
        <v>758.85851600000001</v>
      </c>
      <c r="L74" s="42">
        <v>585.49928199999999</v>
      </c>
      <c r="M74" s="42">
        <f t="shared" si="106"/>
        <v>3953.1652629999999</v>
      </c>
      <c r="N74" s="34">
        <v>4343.9310963407188</v>
      </c>
      <c r="O74" s="40">
        <f t="shared" si="107"/>
        <v>-390.76583334071893</v>
      </c>
      <c r="P74" s="16">
        <f t="shared" si="94"/>
        <v>-8.9956729210068712E-2</v>
      </c>
      <c r="R74" s="42">
        <v>4245.614939</v>
      </c>
      <c r="S74" s="40">
        <f t="shared" si="108"/>
        <v>-292.44967600000018</v>
      </c>
      <c r="T74" s="16">
        <f t="shared" si="96"/>
        <v>-6.8882760260138648E-2</v>
      </c>
    </row>
    <row r="75" spans="1:20" x14ac:dyDescent="0.25">
      <c r="A75" s="4"/>
      <c r="B75" s="2"/>
      <c r="C75" s="2"/>
      <c r="D75" s="2" t="s">
        <v>65</v>
      </c>
      <c r="E75" s="2"/>
      <c r="F75" s="2"/>
      <c r="G75" s="34">
        <v>305.29061799999999</v>
      </c>
      <c r="H75" s="42">
        <v>298.56304299999999</v>
      </c>
      <c r="I75" s="42">
        <v>281.779043</v>
      </c>
      <c r="J75" s="42">
        <v>285.679957</v>
      </c>
      <c r="K75" s="42">
        <v>305.31180799999998</v>
      </c>
      <c r="L75" s="42">
        <v>279.488407</v>
      </c>
      <c r="M75" s="42">
        <f t="shared" si="106"/>
        <v>1756.1128759999999</v>
      </c>
      <c r="N75" s="34">
        <v>1785.9807899441246</v>
      </c>
      <c r="O75" s="40">
        <f t="shared" si="107"/>
        <v>-29.867913944124666</v>
      </c>
      <c r="P75" s="16">
        <f t="shared" si="94"/>
        <v>-1.6723535948591644E-2</v>
      </c>
      <c r="R75" s="42">
        <v>1667.8903093900001</v>
      </c>
      <c r="S75" s="40">
        <f t="shared" si="108"/>
        <v>88.222566609999831</v>
      </c>
      <c r="T75" s="16">
        <f t="shared" si="96"/>
        <v>5.2894705433156212E-2</v>
      </c>
    </row>
    <row r="76" spans="1:20" x14ac:dyDescent="0.25">
      <c r="A76" s="4"/>
      <c r="B76" s="2"/>
      <c r="C76" s="2"/>
      <c r="D76" s="2" t="s">
        <v>52</v>
      </c>
      <c r="E76" s="2"/>
      <c r="F76" s="2"/>
      <c r="G76" s="34">
        <v>3838.2411550000002</v>
      </c>
      <c r="H76" s="42">
        <v>3737.5299439999999</v>
      </c>
      <c r="I76" s="42">
        <v>3506.084617</v>
      </c>
      <c r="J76" s="42">
        <v>3854.3131969999999</v>
      </c>
      <c r="K76" s="42">
        <v>3606.3115979999998</v>
      </c>
      <c r="L76" s="42">
        <v>3617.2539959999999</v>
      </c>
      <c r="M76" s="42">
        <f t="shared" si="106"/>
        <v>22159.734506999997</v>
      </c>
      <c r="N76" s="34">
        <v>23619.003041884767</v>
      </c>
      <c r="O76" s="40">
        <f t="shared" si="107"/>
        <v>-1459.2685348847699</v>
      </c>
      <c r="P76" s="16">
        <f t="shared" si="94"/>
        <v>-6.1783663446631325E-2</v>
      </c>
      <c r="Q76" s="52"/>
      <c r="R76" s="42">
        <v>18653.320550729997</v>
      </c>
      <c r="S76" s="40">
        <f t="shared" si="108"/>
        <v>3506.4139562700002</v>
      </c>
      <c r="T76" s="16">
        <f t="shared" si="96"/>
        <v>0.18797800352671132</v>
      </c>
    </row>
    <row r="77" spans="1:20" x14ac:dyDescent="0.25">
      <c r="A77" s="4"/>
      <c r="B77" s="2"/>
      <c r="C77" s="2"/>
      <c r="D77" s="2" t="s">
        <v>53</v>
      </c>
      <c r="E77" s="2"/>
      <c r="F77" s="2"/>
      <c r="G77" s="34">
        <v>255.363</v>
      </c>
      <c r="H77" s="42">
        <v>238.23888199999999</v>
      </c>
      <c r="I77" s="42">
        <v>248.647007</v>
      </c>
      <c r="J77" s="42">
        <v>245.87086300000001</v>
      </c>
      <c r="K77" s="42">
        <v>243.80446499999999</v>
      </c>
      <c r="L77" s="42">
        <v>237.670174</v>
      </c>
      <c r="M77" s="42">
        <f t="shared" si="106"/>
        <v>1469.5943910000001</v>
      </c>
      <c r="N77" s="34">
        <v>1689.4550008084295</v>
      </c>
      <c r="O77" s="40">
        <f t="shared" si="107"/>
        <v>-219.86060980842944</v>
      </c>
      <c r="P77" s="16">
        <f t="shared" si="94"/>
        <v>-0.13013700258558106</v>
      </c>
      <c r="R77" s="42">
        <v>1653.4782869999999</v>
      </c>
      <c r="S77" s="40">
        <f t="shared" si="108"/>
        <v>-183.88389599999982</v>
      </c>
      <c r="T77" s="16">
        <f t="shared" si="96"/>
        <v>-0.11121034817677036</v>
      </c>
    </row>
    <row r="78" spans="1:20" x14ac:dyDescent="0.25">
      <c r="A78" s="4"/>
      <c r="B78" s="2"/>
      <c r="C78" s="2"/>
      <c r="D78" s="2" t="s">
        <v>40</v>
      </c>
      <c r="E78" s="2"/>
      <c r="F78" s="2"/>
      <c r="G78" s="34">
        <v>277.84099400000002</v>
      </c>
      <c r="H78" s="42">
        <v>228.73659000000001</v>
      </c>
      <c r="I78" s="42">
        <v>268.86240400000003</v>
      </c>
      <c r="J78" s="42">
        <v>177.87225900000001</v>
      </c>
      <c r="K78" s="42">
        <v>243.76070899999999</v>
      </c>
      <c r="L78" s="42">
        <v>243.23786100000001</v>
      </c>
      <c r="M78" s="42">
        <f t="shared" si="106"/>
        <v>1440.310817</v>
      </c>
      <c r="N78" s="34">
        <v>1525.3528283773448</v>
      </c>
      <c r="O78" s="40">
        <f t="shared" si="107"/>
        <v>-85.042011377344807</v>
      </c>
      <c r="P78" s="16">
        <f t="shared" si="94"/>
        <v>-5.5752354337462798E-2</v>
      </c>
      <c r="R78" s="42">
        <v>1363.9805740000002</v>
      </c>
      <c r="S78" s="40">
        <f t="shared" si="108"/>
        <v>76.330242999999882</v>
      </c>
      <c r="T78" s="16">
        <f t="shared" si="96"/>
        <v>5.5961385708122167E-2</v>
      </c>
    </row>
    <row r="79" spans="1:20" x14ac:dyDescent="0.25">
      <c r="A79" s="4"/>
      <c r="B79" s="2"/>
      <c r="C79" s="2"/>
      <c r="D79" s="2" t="s">
        <v>41</v>
      </c>
      <c r="E79" s="2"/>
      <c r="F79" s="2"/>
      <c r="G79" s="34">
        <v>12664.842377000001</v>
      </c>
      <c r="H79" s="42">
        <v>12126.144464000001</v>
      </c>
      <c r="I79" s="42">
        <v>11694.566709000001</v>
      </c>
      <c r="J79" s="42">
        <v>13326.154990999999</v>
      </c>
      <c r="K79" s="42">
        <v>13843.327525999999</v>
      </c>
      <c r="L79" s="42">
        <v>13643.356414</v>
      </c>
      <c r="M79" s="42">
        <f t="shared" si="106"/>
        <v>77298.392481000003</v>
      </c>
      <c r="N79" s="34">
        <v>74261.617765750794</v>
      </c>
      <c r="O79" s="40">
        <f t="shared" si="107"/>
        <v>3036.7747152492084</v>
      </c>
      <c r="P79" s="16">
        <f t="shared" si="94"/>
        <v>4.0892924320991009E-2</v>
      </c>
      <c r="R79" s="42">
        <v>65991.189358899996</v>
      </c>
      <c r="S79" s="40">
        <f t="shared" si="108"/>
        <v>11307.203122100007</v>
      </c>
      <c r="T79" s="16">
        <f t="shared" si="96"/>
        <v>0.17134413293575598</v>
      </c>
    </row>
    <row r="80" spans="1:20" x14ac:dyDescent="0.25">
      <c r="A80" s="4"/>
      <c r="B80" s="2"/>
      <c r="C80" s="2"/>
      <c r="D80" s="2" t="s">
        <v>42</v>
      </c>
      <c r="E80" s="2"/>
      <c r="F80" s="2"/>
      <c r="G80" s="34">
        <v>597.60792900000001</v>
      </c>
      <c r="H80" s="42">
        <v>668.33565099999998</v>
      </c>
      <c r="I80" s="42">
        <v>626.21122100000002</v>
      </c>
      <c r="J80" s="42">
        <v>338.99123900000001</v>
      </c>
      <c r="K80" s="42">
        <v>565.59818900000005</v>
      </c>
      <c r="L80" s="42">
        <v>548.59602600000005</v>
      </c>
      <c r="M80" s="42">
        <f t="shared" si="106"/>
        <v>3345.3402550000001</v>
      </c>
      <c r="N80" s="34">
        <v>3968.0015457939776</v>
      </c>
      <c r="O80" s="40">
        <f t="shared" si="107"/>
        <v>-622.66129079397751</v>
      </c>
      <c r="P80" s="16">
        <f t="shared" si="94"/>
        <v>-0.15692062707334103</v>
      </c>
      <c r="R80" s="42">
        <v>3775.3628244499996</v>
      </c>
      <c r="S80" s="40">
        <f t="shared" si="108"/>
        <v>-430.02256944999954</v>
      </c>
      <c r="T80" s="16">
        <f t="shared" si="96"/>
        <v>-0.11390231600128284</v>
      </c>
    </row>
    <row r="81" spans="1:20" x14ac:dyDescent="0.25">
      <c r="A81" s="4"/>
      <c r="B81" s="2"/>
      <c r="C81" s="2"/>
      <c r="D81" s="2"/>
      <c r="E81" s="2"/>
      <c r="F81" s="2"/>
      <c r="G81" s="30"/>
      <c r="H81" s="46"/>
      <c r="I81" s="46"/>
      <c r="J81" s="46"/>
      <c r="K81" s="46"/>
      <c r="L81" s="46"/>
      <c r="M81" s="46"/>
      <c r="N81" s="30"/>
      <c r="O81" s="46"/>
      <c r="P81" s="16"/>
      <c r="R81" s="46"/>
      <c r="S81" s="46"/>
      <c r="T81" s="16"/>
    </row>
    <row r="82" spans="1:20" x14ac:dyDescent="0.25">
      <c r="A82" s="4"/>
      <c r="B82" s="2"/>
      <c r="C82" s="2" t="s">
        <v>24</v>
      </c>
      <c r="D82" s="2"/>
      <c r="E82" s="2"/>
      <c r="F82" s="2"/>
      <c r="G82" s="26">
        <f t="shared" ref="G82:O82" si="109">SUM(G83:G88)</f>
        <v>20677.120100119999</v>
      </c>
      <c r="H82" s="40">
        <f t="shared" si="109"/>
        <v>27099.078228949998</v>
      </c>
      <c r="I82" s="40">
        <f t="shared" si="109"/>
        <v>23006.186241760002</v>
      </c>
      <c r="J82" s="40">
        <f t="shared" ref="J82" si="110">SUM(J83:J88)</f>
        <v>27211.751132509999</v>
      </c>
      <c r="K82" s="40">
        <f t="shared" ref="K82:L82" si="111">SUM(K83:K88)</f>
        <v>25542.197080950002</v>
      </c>
      <c r="L82" s="40">
        <f t="shared" si="111"/>
        <v>24727.70559039</v>
      </c>
      <c r="M82" s="40">
        <f t="shared" si="109"/>
        <v>148264.03837468001</v>
      </c>
      <c r="N82" s="26">
        <f t="shared" si="109"/>
        <v>142789.02161499098</v>
      </c>
      <c r="O82" s="40">
        <f t="shared" si="109"/>
        <v>5475.0167596889969</v>
      </c>
      <c r="P82" s="16">
        <f t="shared" si="94"/>
        <v>3.8343401318706082E-2</v>
      </c>
      <c r="R82" s="40">
        <f>SUM(R83:R88)</f>
        <v>140274.10356702001</v>
      </c>
      <c r="S82" s="40">
        <f>SUM(S83:S88)</f>
        <v>7989.9348076599945</v>
      </c>
      <c r="T82" s="16">
        <f t="shared" si="96"/>
        <v>5.6959443008256845E-2</v>
      </c>
    </row>
    <row r="83" spans="1:20" x14ac:dyDescent="0.25">
      <c r="B83" s="2"/>
      <c r="C83" s="2"/>
      <c r="D83" s="2" t="s">
        <v>43</v>
      </c>
      <c r="E83" s="2"/>
      <c r="F83" s="2"/>
      <c r="G83" s="34">
        <v>4411.9256426000002</v>
      </c>
      <c r="H83" s="42">
        <v>5230.689918</v>
      </c>
      <c r="I83" s="42">
        <v>5016.7582053100014</v>
      </c>
      <c r="J83" s="42">
        <v>5384.8950753099998</v>
      </c>
      <c r="K83" s="42">
        <v>5280.99</v>
      </c>
      <c r="L83" s="42">
        <v>5436.1705384699999</v>
      </c>
      <c r="M83" s="42">
        <f t="shared" ref="M83:M96" si="112">+G83+H83+I83+J83+K83+L83</f>
        <v>30761.429379689998</v>
      </c>
      <c r="N83" s="34">
        <v>29761.391472854662</v>
      </c>
      <c r="O83" s="40">
        <f t="shared" ref="O83:O88" si="113">M83-N83</f>
        <v>1000.0379068353359</v>
      </c>
      <c r="P83" s="16">
        <f t="shared" si="94"/>
        <v>3.3601853184434254E-2</v>
      </c>
      <c r="R83" s="42">
        <v>30206.257804540001</v>
      </c>
      <c r="S83" s="40">
        <f t="shared" ref="S83:S88" si="114">M83-R83</f>
        <v>555.17157514999781</v>
      </c>
      <c r="T83" s="16">
        <f t="shared" si="96"/>
        <v>1.837935631558291E-2</v>
      </c>
    </row>
    <row r="84" spans="1:20" x14ac:dyDescent="0.25">
      <c r="B84" s="2"/>
      <c r="C84" s="2"/>
      <c r="D84" s="2" t="s">
        <v>44</v>
      </c>
      <c r="E84" s="2"/>
      <c r="F84" s="2"/>
      <c r="G84" s="34">
        <v>276.24965892</v>
      </c>
      <c r="H84" s="42">
        <v>396.26053904999998</v>
      </c>
      <c r="I84" s="42">
        <v>355.09423543000003</v>
      </c>
      <c r="J84" s="42">
        <v>281.36063474000002</v>
      </c>
      <c r="K84" s="42">
        <v>293.56</v>
      </c>
      <c r="L84" s="42">
        <v>301.50556030000001</v>
      </c>
      <c r="M84" s="42">
        <f t="shared" si="112"/>
        <v>1904.0306284400001</v>
      </c>
      <c r="N84" s="34">
        <v>2068.7035149740595</v>
      </c>
      <c r="O84" s="40">
        <f t="shared" si="113"/>
        <v>-164.67288653405944</v>
      </c>
      <c r="P84" s="16">
        <f t="shared" si="94"/>
        <v>-7.9601975508860848E-2</v>
      </c>
      <c r="R84" s="42">
        <v>1935.4087465699999</v>
      </c>
      <c r="S84" s="40">
        <f t="shared" si="114"/>
        <v>-31.378118129999848</v>
      </c>
      <c r="T84" s="16">
        <f t="shared" si="96"/>
        <v>-1.6212656982980606E-2</v>
      </c>
    </row>
    <row r="85" spans="1:20" x14ac:dyDescent="0.25">
      <c r="B85" s="2"/>
      <c r="C85" s="2"/>
      <c r="D85" s="2" t="s">
        <v>45</v>
      </c>
      <c r="E85" s="2"/>
      <c r="F85" s="2"/>
      <c r="G85" s="34">
        <v>1441.79</v>
      </c>
      <c r="H85" s="42">
        <v>3907.72</v>
      </c>
      <c r="I85" s="42">
        <v>2347.6060888000002</v>
      </c>
      <c r="J85" s="42">
        <v>2528.8401501099997</v>
      </c>
      <c r="K85" s="42">
        <v>3027.12</v>
      </c>
      <c r="L85" s="42">
        <v>2796.51</v>
      </c>
      <c r="M85" s="42">
        <f t="shared" si="112"/>
        <v>16049.586238909998</v>
      </c>
      <c r="N85" s="34">
        <v>14873.601812931331</v>
      </c>
      <c r="O85" s="40">
        <f t="shared" si="113"/>
        <v>1175.9844259786678</v>
      </c>
      <c r="P85" s="16">
        <f t="shared" si="94"/>
        <v>7.906520833146477E-2</v>
      </c>
      <c r="R85" s="42">
        <v>12430.665625080001</v>
      </c>
      <c r="S85" s="40">
        <f t="shared" si="114"/>
        <v>3618.9206138299978</v>
      </c>
      <c r="T85" s="16">
        <f t="shared" si="96"/>
        <v>0.29112846592289443</v>
      </c>
    </row>
    <row r="86" spans="1:20" x14ac:dyDescent="0.25">
      <c r="B86" s="2"/>
      <c r="C86" s="2"/>
      <c r="D86" s="2" t="s">
        <v>46</v>
      </c>
      <c r="E86" s="2"/>
      <c r="F86" s="2"/>
      <c r="G86" s="34">
        <v>8827.1443003099994</v>
      </c>
      <c r="H86" s="42">
        <v>10625.787915929999</v>
      </c>
      <c r="I86" s="42">
        <v>10197.295539000001</v>
      </c>
      <c r="J86" s="42">
        <v>10210.941540119999</v>
      </c>
      <c r="K86" s="42">
        <v>10648.100834770001</v>
      </c>
      <c r="L86" s="42">
        <v>10262.877345000001</v>
      </c>
      <c r="M86" s="42">
        <f t="shared" si="112"/>
        <v>60772.147475129997</v>
      </c>
      <c r="N86" s="34">
        <v>60220.034642565115</v>
      </c>
      <c r="O86" s="40">
        <f t="shared" si="113"/>
        <v>552.11283256488241</v>
      </c>
      <c r="P86" s="16">
        <f t="shared" si="94"/>
        <v>9.1682583021072267E-3</v>
      </c>
      <c r="R86" s="42">
        <v>58218.901068850006</v>
      </c>
      <c r="S86" s="40">
        <f t="shared" si="114"/>
        <v>2553.2464062799918</v>
      </c>
      <c r="T86" s="16">
        <f t="shared" si="96"/>
        <v>4.3855970473583965E-2</v>
      </c>
    </row>
    <row r="87" spans="1:20" x14ac:dyDescent="0.25">
      <c r="B87" s="2"/>
      <c r="C87" s="2"/>
      <c r="D87" s="2" t="s">
        <v>47</v>
      </c>
      <c r="E87" s="2"/>
      <c r="F87" s="2"/>
      <c r="G87" s="34">
        <v>5291.5410556400002</v>
      </c>
      <c r="H87" s="42">
        <v>6464.3753260599997</v>
      </c>
      <c r="I87" s="42">
        <v>4638.29757169</v>
      </c>
      <c r="J87" s="42">
        <v>8317.4569493199997</v>
      </c>
      <c r="K87" s="42">
        <v>5821.8812645099997</v>
      </c>
      <c r="L87" s="42">
        <v>5458.9431847699998</v>
      </c>
      <c r="M87" s="42">
        <f t="shared" si="112"/>
        <v>35992.495351990001</v>
      </c>
      <c r="N87" s="34">
        <v>33086.004354788703</v>
      </c>
      <c r="O87" s="40">
        <f t="shared" si="113"/>
        <v>2906.4909972012974</v>
      </c>
      <c r="P87" s="16">
        <f t="shared" si="94"/>
        <v>8.7846539764497925E-2</v>
      </c>
      <c r="R87" s="42">
        <v>34551.204099669994</v>
      </c>
      <c r="S87" s="40">
        <f t="shared" si="114"/>
        <v>1441.2912523200066</v>
      </c>
      <c r="T87" s="16">
        <f t="shared" si="96"/>
        <v>4.1714646128172786E-2</v>
      </c>
    </row>
    <row r="88" spans="1:20" x14ac:dyDescent="0.25">
      <c r="B88" s="2"/>
      <c r="C88" s="2"/>
      <c r="D88" s="2" t="s">
        <v>22</v>
      </c>
      <c r="E88" s="2"/>
      <c r="F88" s="2"/>
      <c r="G88" s="34">
        <v>428.46944265000002</v>
      </c>
      <c r="H88" s="42">
        <v>474.24452990999998</v>
      </c>
      <c r="I88" s="42">
        <v>451.13460153</v>
      </c>
      <c r="J88" s="42">
        <v>488.25678290999991</v>
      </c>
      <c r="K88" s="42">
        <v>470.54498167000003</v>
      </c>
      <c r="L88" s="42">
        <v>471.69896184999999</v>
      </c>
      <c r="M88" s="42">
        <f t="shared" si="112"/>
        <v>2784.3493005200003</v>
      </c>
      <c r="N88" s="34">
        <v>2779.2858168771272</v>
      </c>
      <c r="O88" s="40">
        <f t="shared" si="113"/>
        <v>5.0634836428730523</v>
      </c>
      <c r="P88" s="16">
        <f t="shared" si="94"/>
        <v>1.821865031701743E-3</v>
      </c>
      <c r="R88" s="42">
        <v>2931.6662223099997</v>
      </c>
      <c r="S88" s="40">
        <f t="shared" si="114"/>
        <v>-147.31692178999947</v>
      </c>
      <c r="T88" s="16">
        <f t="shared" si="96"/>
        <v>-5.0250236766012688E-2</v>
      </c>
    </row>
    <row r="89" spans="1:20" x14ac:dyDescent="0.25">
      <c r="B89" s="2"/>
      <c r="C89" s="2"/>
      <c r="D89" s="2"/>
      <c r="E89" s="2"/>
      <c r="F89" s="2"/>
      <c r="G89" s="27"/>
      <c r="H89" s="41"/>
      <c r="I89" s="41"/>
      <c r="J89" s="41"/>
      <c r="K89" s="41"/>
      <c r="L89" s="41"/>
      <c r="M89" s="42"/>
      <c r="N89" s="27"/>
      <c r="O89" s="41"/>
      <c r="P89" s="16"/>
      <c r="R89" s="42"/>
      <c r="S89" s="41"/>
      <c r="T89" s="16"/>
    </row>
    <row r="90" spans="1:20" s="10" customFormat="1" x14ac:dyDescent="0.25">
      <c r="A90" s="5"/>
      <c r="B90" s="5" t="s">
        <v>10</v>
      </c>
      <c r="C90" s="6"/>
      <c r="D90" s="6"/>
      <c r="E90" s="6"/>
      <c r="F90" s="6"/>
      <c r="G90" s="28">
        <v>2426.0072344700002</v>
      </c>
      <c r="H90" s="39">
        <v>5800.9510120599998</v>
      </c>
      <c r="I90" s="39">
        <v>7596.1362710900003</v>
      </c>
      <c r="J90" s="39">
        <v>6170.1995338599982</v>
      </c>
      <c r="K90" s="39">
        <v>4097.9908135899996</v>
      </c>
      <c r="L90" s="39">
        <v>6398.2002387053999</v>
      </c>
      <c r="M90" s="39">
        <f t="shared" si="112"/>
        <v>32489.485103775398</v>
      </c>
      <c r="N90" s="28">
        <v>31530.413360044331</v>
      </c>
      <c r="O90" s="39">
        <f t="shared" ref="O90:O92" si="115">M90-N90</f>
        <v>959.07174373106682</v>
      </c>
      <c r="P90" s="15">
        <f>O90/ABS(N90)</f>
        <v>3.0417353961696314E-2</v>
      </c>
      <c r="Q90" s="50"/>
      <c r="R90" s="43">
        <v>28916.275073725999</v>
      </c>
      <c r="S90" s="39">
        <f>M90-R90</f>
        <v>3573.2100300493985</v>
      </c>
      <c r="T90" s="15">
        <f>S90/ABS(R90)</f>
        <v>0.12357089635297114</v>
      </c>
    </row>
    <row r="91" spans="1:20" s="10" customFormat="1" x14ac:dyDescent="0.25">
      <c r="A91" s="5"/>
      <c r="B91" s="6"/>
      <c r="C91" s="6"/>
      <c r="D91" s="6"/>
      <c r="E91" s="6"/>
      <c r="F91" s="6"/>
      <c r="G91" s="28"/>
      <c r="H91" s="39"/>
      <c r="I91" s="39"/>
      <c r="J91" s="39"/>
      <c r="K91" s="39"/>
      <c r="L91" s="39"/>
      <c r="M91" s="39"/>
      <c r="N91" s="28"/>
      <c r="O91" s="39"/>
      <c r="P91" s="15"/>
      <c r="Q91" s="50"/>
      <c r="R91" s="43"/>
      <c r="S91" s="39"/>
      <c r="T91" s="15"/>
    </row>
    <row r="92" spans="1:20" s="10" customFormat="1" x14ac:dyDescent="0.25">
      <c r="A92" s="5"/>
      <c r="B92" s="5" t="s">
        <v>11</v>
      </c>
      <c r="C92" s="6"/>
      <c r="D92" s="6"/>
      <c r="E92" s="6"/>
      <c r="F92" s="6"/>
      <c r="G92" s="31">
        <v>0</v>
      </c>
      <c r="H92" s="43">
        <v>224.20730949</v>
      </c>
      <c r="I92" s="43">
        <v>0</v>
      </c>
      <c r="J92" s="43">
        <v>203.84190423000001</v>
      </c>
      <c r="K92" s="43">
        <v>102.25283014999999</v>
      </c>
      <c r="L92" s="43">
        <v>102.08767881999999</v>
      </c>
      <c r="M92" s="43">
        <f t="shared" si="112"/>
        <v>632.38972268999999</v>
      </c>
      <c r="N92" s="31">
        <v>577.27153965999889</v>
      </c>
      <c r="O92" s="39">
        <f t="shared" si="115"/>
        <v>55.118183030001092</v>
      </c>
      <c r="P92" s="15">
        <f>O92/ABS(N92)</f>
        <v>9.548051349017582E-2</v>
      </c>
      <c r="Q92" s="50"/>
      <c r="R92" s="43">
        <v>604.26908041000002</v>
      </c>
      <c r="S92" s="39">
        <f>M92-R92</f>
        <v>28.12064227999997</v>
      </c>
      <c r="T92" s="15">
        <f>S92/ABS(R92)</f>
        <v>4.6536622825248571E-2</v>
      </c>
    </row>
    <row r="93" spans="1:20" s="10" customFormat="1" x14ac:dyDescent="0.25">
      <c r="A93" s="5"/>
      <c r="B93" s="6"/>
      <c r="C93" s="6"/>
      <c r="D93" s="6"/>
      <c r="E93" s="6"/>
      <c r="F93" s="6"/>
      <c r="G93" s="28"/>
      <c r="H93" s="39"/>
      <c r="I93" s="39"/>
      <c r="J93" s="39"/>
      <c r="K93" s="39"/>
      <c r="L93" s="39"/>
      <c r="M93" s="39"/>
      <c r="N93" s="28"/>
      <c r="O93" s="39"/>
      <c r="P93" s="15"/>
      <c r="Q93" s="50"/>
      <c r="R93" s="43"/>
      <c r="S93" s="39"/>
      <c r="T93" s="15"/>
    </row>
    <row r="94" spans="1:20" s="10" customFormat="1" x14ac:dyDescent="0.25">
      <c r="A94" s="5"/>
      <c r="B94" s="5" t="s">
        <v>12</v>
      </c>
      <c r="C94" s="6"/>
      <c r="D94" s="6"/>
      <c r="E94" s="6"/>
      <c r="F94" s="6"/>
      <c r="G94" s="28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f t="shared" si="112"/>
        <v>0</v>
      </c>
      <c r="N94" s="28">
        <v>0</v>
      </c>
      <c r="O94" s="39">
        <f t="shared" ref="O94" si="116">M94-N94</f>
        <v>0</v>
      </c>
      <c r="P94" s="15">
        <v>0</v>
      </c>
      <c r="Q94" s="50"/>
      <c r="R94" s="43">
        <v>0</v>
      </c>
      <c r="S94" s="39">
        <f>M94-R94</f>
        <v>0</v>
      </c>
      <c r="T94" s="15">
        <v>0</v>
      </c>
    </row>
    <row r="95" spans="1:20" s="10" customFormat="1" x14ac:dyDescent="0.25">
      <c r="A95" s="5"/>
      <c r="B95" s="6"/>
      <c r="C95" s="6"/>
      <c r="D95" s="6"/>
      <c r="E95" s="6"/>
      <c r="F95" s="6"/>
      <c r="G95" s="28"/>
      <c r="H95" s="39"/>
      <c r="I95" s="39"/>
      <c r="J95" s="39"/>
      <c r="K95" s="39"/>
      <c r="L95" s="39"/>
      <c r="M95" s="39"/>
      <c r="N95" s="28"/>
      <c r="O95" s="39"/>
      <c r="P95" s="15"/>
      <c r="Q95" s="50"/>
      <c r="R95" s="43"/>
      <c r="S95" s="39"/>
      <c r="T95" s="15"/>
    </row>
    <row r="96" spans="1:20" s="10" customFormat="1" ht="16.5" thickBot="1" x14ac:dyDescent="0.3">
      <c r="A96" s="5"/>
      <c r="B96" s="59" t="s">
        <v>13</v>
      </c>
      <c r="C96" s="60"/>
      <c r="D96" s="60"/>
      <c r="E96" s="60"/>
      <c r="F96" s="60"/>
      <c r="G96" s="61">
        <v>138.47427162620002</v>
      </c>
      <c r="H96" s="62">
        <v>637.14135426509995</v>
      </c>
      <c r="I96" s="62">
        <v>663.84783128970003</v>
      </c>
      <c r="J96" s="62">
        <v>353.67076739739997</v>
      </c>
      <c r="K96" s="62">
        <v>2009.0050052295999</v>
      </c>
      <c r="L96" s="62">
        <v>78.348145732999996</v>
      </c>
      <c r="M96" s="62">
        <f t="shared" si="112"/>
        <v>3880.4873755409999</v>
      </c>
      <c r="N96" s="61">
        <v>3361.408795400037</v>
      </c>
      <c r="O96" s="62">
        <f t="shared" ref="O96" si="117">M96-N96</f>
        <v>519.07858014096291</v>
      </c>
      <c r="P96" s="64">
        <f>O96/ABS(N96)</f>
        <v>0.15442292554577194</v>
      </c>
      <c r="Q96" s="65"/>
      <c r="R96" s="63">
        <v>2059.0164274427002</v>
      </c>
      <c r="S96" s="62">
        <f>M96-R96</f>
        <v>1821.4709480982997</v>
      </c>
      <c r="T96" s="64">
        <f>S96/ABS(R96)</f>
        <v>0.88463157642727885</v>
      </c>
    </row>
    <row r="97" spans="1:20" s="10" customFormat="1" x14ac:dyDescent="0.25">
      <c r="A97" s="5"/>
      <c r="G97" s="32"/>
      <c r="H97" s="47"/>
      <c r="I97" s="47"/>
      <c r="J97" s="47"/>
      <c r="K97" s="47"/>
      <c r="L97" s="47"/>
      <c r="M97" s="47"/>
      <c r="N97" s="32"/>
      <c r="O97" s="47"/>
      <c r="P97" s="17"/>
      <c r="Q97" s="50"/>
      <c r="R97" s="47"/>
      <c r="S97" s="47"/>
      <c r="T97" s="17"/>
    </row>
    <row r="98" spans="1:20" s="5" customFormat="1" x14ac:dyDescent="0.25">
      <c r="B98" s="5" t="s">
        <v>55</v>
      </c>
      <c r="H98" s="32"/>
      <c r="I98" s="32"/>
      <c r="J98" s="32"/>
      <c r="K98" s="32"/>
      <c r="L98" s="32"/>
      <c r="M98" s="47"/>
      <c r="N98" s="47"/>
      <c r="O98" s="32"/>
      <c r="P98" s="47"/>
      <c r="Q98" s="18"/>
      <c r="R98" s="47"/>
      <c r="S98" s="32"/>
      <c r="T98" s="47"/>
    </row>
    <row r="99" spans="1:20" s="7" customFormat="1" x14ac:dyDescent="0.25">
      <c r="B99" s="11" t="s">
        <v>74</v>
      </c>
      <c r="H99" s="23"/>
      <c r="I99" s="23"/>
      <c r="J99" s="23"/>
      <c r="K99" s="23"/>
      <c r="L99" s="23"/>
      <c r="M99" s="36"/>
      <c r="N99" s="36"/>
      <c r="O99" s="23"/>
      <c r="P99" s="36"/>
      <c r="Q99" s="19"/>
      <c r="R99" s="36"/>
      <c r="S99" s="23"/>
      <c r="T99" s="36"/>
    </row>
  </sheetData>
  <pageMargins left="0.7" right="0.7" top="0.75" bottom="0.75" header="0.3" footer="0.3"/>
  <pageSetup scale="44" orientation="landscape" horizontalDpi="300" verticalDpi="300" r:id="rId1"/>
  <rowBreaks count="1" manualBreakCount="1">
    <brk id="46" max="16" man="1"/>
  </rowBreaks>
  <ignoredErrors>
    <ignoredError sqref="N59 N67 O23 O20 N10 S20:S23 M20" formula="1"/>
    <ignoredError sqref="M8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 Francis</cp:lastModifiedBy>
  <cp:lastPrinted>2022-07-01T21:50:50Z</cp:lastPrinted>
  <dcterms:created xsi:type="dcterms:W3CDTF">2012-05-30T22:15:58Z</dcterms:created>
  <dcterms:modified xsi:type="dcterms:W3CDTF">2023-10-31T22:54:15Z</dcterms:modified>
</cp:coreProperties>
</file>