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gms\GDDS\"/>
    </mc:Choice>
  </mc:AlternateContent>
  <xr:revisionPtr revIDLastSave="0" documentId="13_ncr:1_{068B5D2F-C057-44C5-AAA9-88792A7C7C73}" xr6:coauthVersionLast="47" xr6:coauthVersionMax="47" xr10:uidLastSave="{00000000-0000-0000-0000-000000000000}"/>
  <bookViews>
    <workbookView xWindow="-108" yWindow="-108" windowWidth="23256" windowHeight="12456" tabRatio="685" xr2:uid="{00000000-000D-0000-FFFF-FFFF00000000}"/>
  </bookViews>
  <sheets>
    <sheet name="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2" l="1"/>
  <c r="M35" i="2"/>
  <c r="M18" i="2" l="1"/>
  <c r="M21" i="2"/>
  <c r="M20" i="2"/>
  <c r="M24" i="2"/>
  <c r="M23" i="2"/>
  <c r="M27" i="2"/>
  <c r="M33" i="2"/>
  <c r="M32" i="2"/>
  <c r="M40" i="2"/>
  <c r="M39" i="2"/>
  <c r="M63" i="2"/>
  <c r="M62" i="2"/>
  <c r="M61" i="2"/>
  <c r="M60" i="2"/>
  <c r="M59" i="2"/>
  <c r="M58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94" i="2"/>
  <c r="M92" i="2"/>
  <c r="M90" i="2"/>
  <c r="M88" i="2"/>
  <c r="M82" i="2"/>
  <c r="M83" i="2"/>
  <c r="M84" i="2"/>
  <c r="M85" i="2"/>
  <c r="M86" i="2"/>
  <c r="M81" i="2"/>
  <c r="L38" i="2"/>
  <c r="L31" i="2"/>
  <c r="L19" i="2"/>
  <c r="L22" i="2"/>
  <c r="L26" i="2"/>
  <c r="L11" i="2"/>
  <c r="L12" i="2"/>
  <c r="L13" i="2"/>
  <c r="L14" i="2"/>
  <c r="L80" i="2"/>
  <c r="L55" i="2" s="1"/>
  <c r="L65" i="2"/>
  <c r="L57" i="2"/>
  <c r="L51" i="2"/>
  <c r="M51" i="2"/>
  <c r="L50" i="2"/>
  <c r="K11" i="2"/>
  <c r="K12" i="2"/>
  <c r="K13" i="2"/>
  <c r="K14" i="2"/>
  <c r="K26" i="2"/>
  <c r="K17" i="2"/>
  <c r="K19" i="2"/>
  <c r="K22" i="2"/>
  <c r="K31" i="2"/>
  <c r="K38" i="2"/>
  <c r="K57" i="2"/>
  <c r="K55" i="2" s="1"/>
  <c r="K65" i="2"/>
  <c r="K80" i="2"/>
  <c r="K51" i="2"/>
  <c r="K50" i="2"/>
  <c r="L53" i="2" l="1"/>
  <c r="L10" i="2"/>
  <c r="L9" i="2"/>
  <c r="L17" i="2"/>
  <c r="L16" i="2" s="1"/>
  <c r="L29" i="2" s="1"/>
  <c r="K53" i="2"/>
  <c r="K10" i="2"/>
  <c r="K16" i="2"/>
  <c r="K9" i="2"/>
  <c r="K29" i="2" s="1"/>
  <c r="L44" i="2" l="1"/>
  <c r="L42" i="2"/>
  <c r="K44" i="2"/>
  <c r="K42" i="2"/>
  <c r="J51" i="2"/>
  <c r="J50" i="2"/>
  <c r="J11" i="2" l="1"/>
  <c r="J12" i="2"/>
  <c r="J13" i="2"/>
  <c r="J14" i="2"/>
  <c r="J19" i="2"/>
  <c r="J22" i="2"/>
  <c r="J27" i="2"/>
  <c r="J38" i="2"/>
  <c r="J31" i="2"/>
  <c r="J80" i="2"/>
  <c r="J65" i="2"/>
  <c r="J57" i="2"/>
  <c r="J55" i="2" s="1"/>
  <c r="J10" i="2" s="1"/>
  <c r="J9" i="2" l="1"/>
  <c r="J26" i="2"/>
  <c r="J17" i="2"/>
  <c r="J16" i="2" s="1"/>
  <c r="J29" i="2" s="1"/>
  <c r="J44" i="2" s="1"/>
  <c r="J53" i="2"/>
  <c r="R7" i="2"/>
  <c r="N7" i="2"/>
  <c r="J42" i="2" l="1"/>
  <c r="I19" i="2"/>
  <c r="I22" i="2"/>
  <c r="I26" i="2"/>
  <c r="I31" i="2"/>
  <c r="I38" i="2"/>
  <c r="I11" i="2"/>
  <c r="I12" i="2"/>
  <c r="I13" i="2"/>
  <c r="I14" i="2"/>
  <c r="I57" i="2"/>
  <c r="I80" i="2"/>
  <c r="I65" i="2"/>
  <c r="I55" i="2" l="1"/>
  <c r="I53" i="2" s="1"/>
  <c r="I17" i="2"/>
  <c r="I16" i="2" s="1"/>
  <c r="R50" i="2"/>
  <c r="I10" i="2" l="1"/>
  <c r="I9" i="2" s="1"/>
  <c r="I29" i="2" s="1"/>
  <c r="I44" i="2"/>
  <c r="I42" i="2"/>
  <c r="S94" i="2"/>
  <c r="S92" i="2"/>
  <c r="S13" i="2" s="1"/>
  <c r="S90" i="2"/>
  <c r="T90" i="2" s="1"/>
  <c r="S88" i="2"/>
  <c r="S11" i="2" s="1"/>
  <c r="S86" i="2"/>
  <c r="S85" i="2"/>
  <c r="S84" i="2"/>
  <c r="S83" i="2"/>
  <c r="S82" i="2"/>
  <c r="S81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3" i="2"/>
  <c r="S62" i="2"/>
  <c r="S61" i="2"/>
  <c r="S60" i="2"/>
  <c r="S59" i="2"/>
  <c r="S58" i="2"/>
  <c r="S40" i="2"/>
  <c r="S39" i="2"/>
  <c r="S36" i="2"/>
  <c r="T36" i="2" s="1"/>
  <c r="S35" i="2"/>
  <c r="S33" i="2"/>
  <c r="S32" i="2"/>
  <c r="S18" i="2"/>
  <c r="S21" i="2"/>
  <c r="S20" i="2"/>
  <c r="S19" i="2" s="1"/>
  <c r="S24" i="2"/>
  <c r="S23" i="2"/>
  <c r="S27" i="2"/>
  <c r="S26" i="2" s="1"/>
  <c r="O94" i="2"/>
  <c r="P94" i="2" s="1"/>
  <c r="O92" i="2"/>
  <c r="O13" i="2" s="1"/>
  <c r="O90" i="2"/>
  <c r="O12" i="2" s="1"/>
  <c r="O88" i="2"/>
  <c r="O11" i="2" s="1"/>
  <c r="O86" i="2"/>
  <c r="P86" i="2" s="1"/>
  <c r="O85" i="2"/>
  <c r="P85" i="2" s="1"/>
  <c r="O84" i="2"/>
  <c r="P84" i="2" s="1"/>
  <c r="O83" i="2"/>
  <c r="P83" i="2" s="1"/>
  <c r="O82" i="2"/>
  <c r="P82" i="2" s="1"/>
  <c r="O81" i="2"/>
  <c r="P81" i="2" s="1"/>
  <c r="O78" i="2"/>
  <c r="P78" i="2" s="1"/>
  <c r="O77" i="2"/>
  <c r="P77" i="2" s="1"/>
  <c r="O76" i="2"/>
  <c r="P76" i="2" s="1"/>
  <c r="O75" i="2"/>
  <c r="P75" i="2" s="1"/>
  <c r="O74" i="2"/>
  <c r="P74" i="2" s="1"/>
  <c r="O73" i="2"/>
  <c r="P73" i="2" s="1"/>
  <c r="O72" i="2"/>
  <c r="P72" i="2" s="1"/>
  <c r="O71" i="2"/>
  <c r="P71" i="2" s="1"/>
  <c r="O70" i="2"/>
  <c r="P70" i="2" s="1"/>
  <c r="O69" i="2"/>
  <c r="P69" i="2" s="1"/>
  <c r="O68" i="2"/>
  <c r="P68" i="2" s="1"/>
  <c r="O67" i="2"/>
  <c r="P67" i="2" s="1"/>
  <c r="O66" i="2"/>
  <c r="O63" i="2"/>
  <c r="P63" i="2" s="1"/>
  <c r="O62" i="2"/>
  <c r="P62" i="2" s="1"/>
  <c r="O61" i="2"/>
  <c r="P61" i="2" s="1"/>
  <c r="O60" i="2"/>
  <c r="P60" i="2" s="1"/>
  <c r="O59" i="2"/>
  <c r="P59" i="2" s="1"/>
  <c r="O58" i="2"/>
  <c r="O18" i="2"/>
  <c r="P18" i="2" s="1"/>
  <c r="O21" i="2"/>
  <c r="P21" i="2" s="1"/>
  <c r="O20" i="2"/>
  <c r="O24" i="2"/>
  <c r="P24" i="2" s="1"/>
  <c r="O23" i="2"/>
  <c r="O27" i="2"/>
  <c r="P27" i="2" s="1"/>
  <c r="O33" i="2"/>
  <c r="P33" i="2" s="1"/>
  <c r="O32" i="2"/>
  <c r="P32" i="2" s="1"/>
  <c r="O36" i="2"/>
  <c r="O35" i="2"/>
  <c r="P35" i="2" s="1"/>
  <c r="O39" i="2"/>
  <c r="P39" i="2" s="1"/>
  <c r="O40" i="2"/>
  <c r="P40" i="2" s="1"/>
  <c r="N80" i="2"/>
  <c r="N65" i="2"/>
  <c r="N57" i="2"/>
  <c r="N51" i="2"/>
  <c r="N38" i="2"/>
  <c r="N31" i="2"/>
  <c r="N26" i="2"/>
  <c r="N22" i="2"/>
  <c r="N19" i="2"/>
  <c r="N14" i="2"/>
  <c r="N13" i="2"/>
  <c r="N12" i="2"/>
  <c r="N11" i="2"/>
  <c r="H11" i="2"/>
  <c r="H12" i="2"/>
  <c r="H13" i="2"/>
  <c r="H14" i="2"/>
  <c r="H19" i="2"/>
  <c r="H22" i="2"/>
  <c r="H26" i="2"/>
  <c r="H31" i="2"/>
  <c r="H38" i="2"/>
  <c r="H65" i="2"/>
  <c r="H57" i="2"/>
  <c r="H80" i="2"/>
  <c r="O22" i="2" l="1"/>
  <c r="P22" i="2" s="1"/>
  <c r="O57" i="2"/>
  <c r="P57" i="2" s="1"/>
  <c r="S38" i="2"/>
  <c r="P11" i="2"/>
  <c r="S22" i="2"/>
  <c r="S17" i="2" s="1"/>
  <c r="S16" i="2" s="1"/>
  <c r="S31" i="2"/>
  <c r="N55" i="2"/>
  <c r="N53" i="2" s="1"/>
  <c r="P90" i="2"/>
  <c r="S57" i="2"/>
  <c r="H55" i="2"/>
  <c r="H53" i="2" s="1"/>
  <c r="O26" i="2"/>
  <c r="P26" i="2" s="1"/>
  <c r="S65" i="2"/>
  <c r="S80" i="2"/>
  <c r="P12" i="2"/>
  <c r="S12" i="2"/>
  <c r="H17" i="2"/>
  <c r="H16" i="2" s="1"/>
  <c r="O31" i="2"/>
  <c r="P31" i="2" s="1"/>
  <c r="O14" i="2"/>
  <c r="P14" i="2" s="1"/>
  <c r="O65" i="2"/>
  <c r="P65" i="2" s="1"/>
  <c r="O19" i="2"/>
  <c r="P19" i="2" s="1"/>
  <c r="P20" i="2"/>
  <c r="P23" i="2"/>
  <c r="O38" i="2"/>
  <c r="P38" i="2" s="1"/>
  <c r="O80" i="2"/>
  <c r="P80" i="2" s="1"/>
  <c r="S14" i="2"/>
  <c r="P88" i="2"/>
  <c r="N17" i="2"/>
  <c r="N16" i="2" s="1"/>
  <c r="H10" i="2" l="1"/>
  <c r="H9" i="2" s="1"/>
  <c r="N10" i="2"/>
  <c r="N9" i="2" s="1"/>
  <c r="N29" i="2" s="1"/>
  <c r="S55" i="2"/>
  <c r="S10" i="2" s="1"/>
  <c r="S9" i="2" s="1"/>
  <c r="S29" i="2" s="1"/>
  <c r="H29" i="2"/>
  <c r="H44" i="2" s="1"/>
  <c r="O17" i="2"/>
  <c r="S53" i="2" l="1"/>
  <c r="H42" i="2"/>
  <c r="P17" i="2"/>
  <c r="O16" i="2"/>
  <c r="P16" i="2" s="1"/>
  <c r="S44" i="2"/>
  <c r="S42" i="2"/>
  <c r="N44" i="2"/>
  <c r="N42" i="2"/>
  <c r="T94" i="2" l="1"/>
  <c r="T88" i="2"/>
  <c r="T35" i="2"/>
  <c r="T86" i="2"/>
  <c r="T84" i="2"/>
  <c r="T83" i="2"/>
  <c r="T82" i="2"/>
  <c r="T81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3" i="2"/>
  <c r="T62" i="2"/>
  <c r="T61" i="2"/>
  <c r="T60" i="2"/>
  <c r="T59" i="2"/>
  <c r="T40" i="2"/>
  <c r="T39" i="2"/>
  <c r="T33" i="2"/>
  <c r="T32" i="2"/>
  <c r="T27" i="2"/>
  <c r="T24" i="2"/>
  <c r="T23" i="2"/>
  <c r="T21" i="2"/>
  <c r="T20" i="2"/>
  <c r="T18" i="2"/>
  <c r="T85" i="2"/>
  <c r="R80" i="2"/>
  <c r="R65" i="2"/>
  <c r="R57" i="2"/>
  <c r="T51" i="2"/>
  <c r="S51" i="2"/>
  <c r="R51" i="2"/>
  <c r="R38" i="2"/>
  <c r="R31" i="2"/>
  <c r="R26" i="2"/>
  <c r="R22" i="2"/>
  <c r="R19" i="2"/>
  <c r="R14" i="2"/>
  <c r="R13" i="2"/>
  <c r="R12" i="2"/>
  <c r="T12" i="2" s="1"/>
  <c r="R11" i="2"/>
  <c r="R17" i="2" l="1"/>
  <c r="R16" i="2" s="1"/>
  <c r="R55" i="2"/>
  <c r="R53" i="2" l="1"/>
  <c r="R10" i="2"/>
  <c r="R9" i="2" l="1"/>
  <c r="T9" i="2" s="1"/>
  <c r="R29" i="2" l="1"/>
  <c r="R42" i="2" l="1"/>
  <c r="R44" i="2"/>
  <c r="M80" i="2" l="1"/>
  <c r="M65" i="2"/>
  <c r="M57" i="2"/>
  <c r="M38" i="2"/>
  <c r="M31" i="2"/>
  <c r="M26" i="2"/>
  <c r="M22" i="2"/>
  <c r="M19" i="2"/>
  <c r="M11" i="2"/>
  <c r="M12" i="2"/>
  <c r="M13" i="2"/>
  <c r="M14" i="2"/>
  <c r="G80" i="2"/>
  <c r="T80" i="2" s="1"/>
  <c r="G65" i="2"/>
  <c r="T65" i="2" s="1"/>
  <c r="G57" i="2"/>
  <c r="T57" i="2" s="1"/>
  <c r="G38" i="2"/>
  <c r="T38" i="2" s="1"/>
  <c r="G31" i="2"/>
  <c r="T31" i="2" s="1"/>
  <c r="G26" i="2"/>
  <c r="T26" i="2" s="1"/>
  <c r="G22" i="2"/>
  <c r="T22" i="2" s="1"/>
  <c r="G19" i="2"/>
  <c r="T19" i="2" s="1"/>
  <c r="G11" i="2"/>
  <c r="T11" i="2" s="1"/>
  <c r="G12" i="2"/>
  <c r="G13" i="2"/>
  <c r="G14" i="2"/>
  <c r="T14" i="2" s="1"/>
  <c r="G17" i="2" l="1"/>
  <c r="M17" i="2"/>
  <c r="M16" i="2" s="1"/>
  <c r="G55" i="2"/>
  <c r="M55" i="2"/>
  <c r="M53" i="2" l="1"/>
  <c r="O53" i="2" s="1"/>
  <c r="P53" i="2" s="1"/>
  <c r="O55" i="2"/>
  <c r="G10" i="2"/>
  <c r="T55" i="2"/>
  <c r="G16" i="2"/>
  <c r="T16" i="2" s="1"/>
  <c r="T17" i="2"/>
  <c r="G53" i="2"/>
  <c r="T53" i="2" s="1"/>
  <c r="M10" i="2"/>
  <c r="M9" i="2" s="1"/>
  <c r="M29" i="2" s="1"/>
  <c r="M44" i="2" s="1"/>
  <c r="O10" i="2" l="1"/>
  <c r="P55" i="2"/>
  <c r="G9" i="2"/>
  <c r="T10" i="2"/>
  <c r="M42" i="2"/>
  <c r="P51" i="2"/>
  <c r="O51" i="2"/>
  <c r="B47" i="2"/>
  <c r="O9" i="2" l="1"/>
  <c r="P10" i="2"/>
  <c r="G29" i="2"/>
  <c r="P9" i="2" l="1"/>
  <c r="O29" i="2"/>
  <c r="G42" i="2"/>
  <c r="T42" i="2" s="1"/>
  <c r="T29" i="2"/>
  <c r="G44" i="2"/>
  <c r="T44" i="2" s="1"/>
  <c r="O44" i="2" l="1"/>
  <c r="P44" i="2" s="1"/>
  <c r="P29" i="2"/>
  <c r="O42" i="2"/>
  <c r="P42" i="2" s="1"/>
</calcChain>
</file>

<file path=xl/sharedStrings.xml><?xml version="1.0" encoding="utf-8"?>
<sst xmlns="http://schemas.openxmlformats.org/spreadsheetml/2006/main" count="102" uniqueCount="76">
  <si>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</si>
  <si>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</si>
  <si>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</si>
  <si>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</si>
  <si>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</si>
  <si>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</si>
  <si>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</si>
  <si>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</si>
  <si>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</si>
  <si>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</si>
  <si>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</si>
  <si>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</si>
  <si>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</si>
  <si>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</si>
  <si>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</si>
  <si>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</si>
  <si>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</si>
  <si>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</si>
  <si>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</si>
  <si>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</si>
  <si>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</si>
  <si>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</si>
  <si>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</si>
  <si>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</si>
  <si>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</si>
  <si>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</si>
  <si>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</si>
  <si>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</si>
  <si>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</si>
  <si>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</si>
  <si>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</si>
  <si>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</si>
  <si>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</si>
  <si>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</si>
  <si>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</si>
  <si>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</si>
  <si>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</si>
  <si>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</si>
  <si>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</si>
  <si>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</si>
  <si>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</si>
  <si>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</si>
  <si>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</si>
  <si>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</si>
  <si>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</si>
  <si>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</si>
  <si>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</si>
  <si>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</si>
  <si>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</si>
  <si>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</si>
  <si>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</si>
  <si>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</si>
  <si>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</si>
  <si>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</si>
  <si>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</si>
  <si>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</si>
  <si>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</si>
  <si>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</si>
  <si>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</si>
  <si>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</si>
  <si>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</si>
  <si>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</si>
  <si>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</si>
  <si>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</si>
  <si>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</si>
  <si>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</si>
  <si>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</si>
  <si>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</si>
  <si>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</si>
  <si>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</si>
  <si>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</si>
  <si>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</si>
  <si>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</si>
  <si>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September</t>
  </si>
  <si>
    <t>Apr-Sept.</t>
  </si>
  <si>
    <t>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</si>
</sst>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1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4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57" fillId="1" borderId="14" xfId="4471" applyNumberFormat="1" applyFont="1" applyFill="1" applyBorder="1" applyAlignment="1">
      <alignment horizontal="center"/>
    </xf>
    <xf numFmtId="169" fontId="57" fillId="1" borderId="15" xfId="4471" applyNumberFormat="1" applyFont="1" applyFill="1" applyBorder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0" fillId="1" borderId="14" xfId="4012" applyNumberFormat="1" applyFont="1" applyFill="1" applyBorder="1" applyAlignment="1">
      <alignment horizontal="center" vertical="center"/>
    </xf>
    <xf numFmtId="186" fontId="60" fillId="1" borderId="15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57" fillId="1" borderId="15" xfId="4012" applyNumberFormat="1" applyFont="1" applyFill="1" applyBorder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69" fontId="57" fillId="1" borderId="28" xfId="4471" applyNumberFormat="1" applyFont="1" applyFill="1" applyBorder="1" applyAlignment="1">
      <alignment horizontal="center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57" fillId="1" borderId="15" xfId="4012" quotePrefix="1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Border="1" applyAlignment="1">
      <alignment horizontal="right" vertical="center" wrapText="1"/>
    </xf>
    <xf numFmtId="184" fontId="6" fillId="60" borderId="0" xfId="219" applyNumberFormat="1" applyFont="1" applyFill="1" applyAlignment="1">
      <alignment horizontal="right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8"/>
  <sheetViews>
    <sheetView showGridLines="0" tabSelected="1" zoomScale="82" zoomScaleNormal="80" workbookViewId="0">
      <pane xSplit="5" ySplit="7" topLeftCell="L73" activePane="bottomRight" state="frozen"/>
      <selection pane="topRight" activeCell="F1" sqref="F1"/>
      <selection pane="bottomLeft" activeCell="A8" sqref="A8"/>
      <selection pane="bottomRight" activeCell="L81" sqref="L81"/>
    </sheetView>
  </sheetViews>
  <sheetFormatPr defaultColWidth="8.90625" defaultRowHeight="15.6" x14ac:dyDescent="0.3"/>
  <cols>
    <col min="1" max="1" width="2.36328125" style="4" customWidth="1"/>
    <col min="2" max="3" width="2.1796875" style="4" customWidth="1"/>
    <col min="4" max="4" width="3" style="4" customWidth="1"/>
    <col min="5" max="5" width="40.54296875" style="4" customWidth="1"/>
    <col min="6" max="6" width="4.453125" style="4" customWidth="1"/>
    <col min="7" max="11" width="11.6328125" style="20" customWidth="1"/>
    <col min="12" max="12" width="14.36328125" style="20" customWidth="1"/>
    <col min="13" max="13" width="16.08984375" style="20" customWidth="1"/>
    <col min="14" max="14" width="16" style="20" customWidth="1"/>
    <col min="15" max="15" width="11.453125" style="20" customWidth="1"/>
    <col min="16" max="16" width="9.36328125" style="10" customWidth="1"/>
    <col min="17" max="17" width="2.1796875" style="10" customWidth="1"/>
    <col min="18" max="18" width="15.26953125" style="20" customWidth="1"/>
    <col min="19" max="19" width="12.1796875" style="20" customWidth="1"/>
    <col min="20" max="20" width="13.81640625" style="10" customWidth="1"/>
    <col min="21" max="16384" width="8.90625" style="4"/>
  </cols>
  <sheetData>
    <row r="1" spans="2:21" x14ac:dyDescent="0.3">
      <c r="B1" s="5" t="s">
        <v>37</v>
      </c>
      <c r="C1" s="6"/>
      <c r="D1" s="2"/>
      <c r="E1" s="2"/>
      <c r="F1" s="2"/>
      <c r="G1" s="19"/>
      <c r="H1" s="19"/>
      <c r="I1" s="19"/>
      <c r="J1" s="19"/>
      <c r="K1" s="19"/>
      <c r="L1" s="19"/>
      <c r="M1" s="19"/>
      <c r="N1" s="19"/>
      <c r="O1" s="19"/>
      <c r="R1" s="19"/>
      <c r="S1" s="19"/>
    </row>
    <row r="2" spans="2:21" x14ac:dyDescent="0.3">
      <c r="B2" s="5" t="s">
        <v>38</v>
      </c>
      <c r="C2" s="6"/>
      <c r="D2" s="2"/>
      <c r="E2" s="2"/>
      <c r="F2" s="2"/>
      <c r="G2" s="19"/>
      <c r="H2" s="19"/>
      <c r="I2" s="19"/>
      <c r="J2" s="19"/>
      <c r="K2" s="19"/>
      <c r="L2" s="19"/>
      <c r="M2" s="19"/>
      <c r="N2" s="19"/>
      <c r="O2" s="19"/>
      <c r="R2" s="19"/>
      <c r="S2" s="19"/>
    </row>
    <row r="3" spans="2:21" x14ac:dyDescent="0.3">
      <c r="B3" s="32" t="s">
        <v>51</v>
      </c>
      <c r="C3" s="2"/>
      <c r="D3" s="2"/>
      <c r="E3" s="2"/>
      <c r="G3" s="19"/>
      <c r="H3" s="19"/>
      <c r="I3" s="19"/>
      <c r="J3" s="19"/>
      <c r="K3" s="19"/>
      <c r="L3" s="19"/>
      <c r="M3" s="19"/>
      <c r="N3" s="19"/>
      <c r="O3" s="19"/>
      <c r="R3" s="19"/>
      <c r="S3" s="19"/>
    </row>
    <row r="4" spans="2:21" x14ac:dyDescent="0.3">
      <c r="B4" s="2" t="s">
        <v>14</v>
      </c>
      <c r="C4" s="2"/>
      <c r="D4" s="2"/>
      <c r="E4" s="2"/>
      <c r="F4" s="2"/>
    </row>
    <row r="5" spans="2:21" x14ac:dyDescent="0.3">
      <c r="B5" s="2"/>
      <c r="D5" s="2"/>
      <c r="E5" s="2"/>
      <c r="F5" s="2"/>
      <c r="G5" s="19"/>
      <c r="H5" s="19"/>
      <c r="I5" s="19"/>
      <c r="J5" s="19"/>
      <c r="K5" s="19"/>
      <c r="L5" s="19"/>
      <c r="M5" s="19"/>
      <c r="N5" s="19"/>
      <c r="O5" s="19"/>
      <c r="R5" s="19"/>
      <c r="S5" s="19"/>
    </row>
    <row r="6" spans="2:21" ht="18" x14ac:dyDescent="0.35">
      <c r="B6" s="7"/>
      <c r="C6" s="7"/>
      <c r="D6" s="7"/>
      <c r="E6" s="7"/>
      <c r="F6" s="7"/>
      <c r="G6" s="21" t="s">
        <v>49</v>
      </c>
      <c r="H6" s="21" t="s">
        <v>49</v>
      </c>
      <c r="I6" s="21" t="s">
        <v>49</v>
      </c>
      <c r="J6" s="21" t="s">
        <v>49</v>
      </c>
      <c r="K6" s="21" t="s">
        <v>49</v>
      </c>
      <c r="L6" s="21" t="s">
        <v>49</v>
      </c>
      <c r="M6" s="21" t="s">
        <v>49</v>
      </c>
      <c r="N6" s="21" t="s">
        <v>48</v>
      </c>
      <c r="O6" s="21"/>
      <c r="P6" s="11"/>
      <c r="Q6" s="11"/>
      <c r="R6" s="21" t="s">
        <v>52</v>
      </c>
      <c r="S6" s="21"/>
      <c r="T6" s="11"/>
    </row>
    <row r="7" spans="2:21" ht="18" x14ac:dyDescent="0.35">
      <c r="B7" s="8" t="s">
        <v>0</v>
      </c>
      <c r="C7" s="8"/>
      <c r="D7" s="8"/>
      <c r="E7" s="8"/>
      <c r="F7" s="8"/>
      <c r="G7" s="30" t="s">
        <v>35</v>
      </c>
      <c r="H7" s="30" t="s">
        <v>68</v>
      </c>
      <c r="I7" s="30" t="s">
        <v>70</v>
      </c>
      <c r="J7" s="30" t="s">
        <v>71</v>
      </c>
      <c r="K7" s="30" t="s">
        <v>72</v>
      </c>
      <c r="L7" s="30" t="s">
        <v>73</v>
      </c>
      <c r="M7" s="45" t="s">
        <v>74</v>
      </c>
      <c r="N7" s="45" t="str">
        <f>M7</f>
        <v>Apr-Sept.</v>
      </c>
      <c r="O7" s="30" t="s">
        <v>36</v>
      </c>
      <c r="P7" s="12" t="s">
        <v>39</v>
      </c>
      <c r="Q7" s="12"/>
      <c r="R7" s="45" t="str">
        <f>M7</f>
        <v>Apr-Sept.</v>
      </c>
      <c r="S7" s="30" t="s">
        <v>36</v>
      </c>
      <c r="T7" s="12" t="s">
        <v>39</v>
      </c>
    </row>
    <row r="9" spans="2:21" x14ac:dyDescent="0.3">
      <c r="B9" s="5" t="s">
        <v>1</v>
      </c>
      <c r="C9" s="2"/>
      <c r="D9" s="2"/>
      <c r="E9" s="2"/>
      <c r="F9" s="2"/>
      <c r="G9" s="25">
        <f t="shared" ref="G9:H9" si="0">SUM(G10:G14)</f>
        <v>68530.851489447916</v>
      </c>
      <c r="H9" s="25">
        <f t="shared" si="0"/>
        <v>74559.555501974304</v>
      </c>
      <c r="I9" s="25">
        <f t="shared" ref="I9:J9" si="1">SUM(I10:I14)</f>
        <v>81786.802381740315</v>
      </c>
      <c r="J9" s="25">
        <f t="shared" si="1"/>
        <v>77002.927524500003</v>
      </c>
      <c r="K9" s="25">
        <f t="shared" ref="K9:L9" si="2">SUM(K10:K14)</f>
        <v>67117.993905390002</v>
      </c>
      <c r="L9" s="25">
        <f t="shared" si="2"/>
        <v>83648.664340742398</v>
      </c>
      <c r="M9" s="25">
        <f t="shared" ref="M9:O9" si="3">SUM(M10:M14)</f>
        <v>452646.79514379491</v>
      </c>
      <c r="N9" s="25">
        <f t="shared" si="3"/>
        <v>440481.87138499139</v>
      </c>
      <c r="O9" s="25">
        <f t="shared" si="3"/>
        <v>12164.923758803523</v>
      </c>
      <c r="P9" s="13">
        <f t="shared" ref="P9:P14" si="4">O9/ABS(N9)</f>
        <v>2.7617308563809423E-2</v>
      </c>
      <c r="Q9" s="13"/>
      <c r="R9" s="25">
        <f t="shared" ref="R9:S9" si="5">SUM(R10:R14)</f>
        <v>427096.62519549369</v>
      </c>
      <c r="S9" s="25">
        <f t="shared" si="5"/>
        <v>25550.16994830122</v>
      </c>
      <c r="T9" s="13">
        <f>S9/ABS(R9)</f>
        <v>5.9822926338053396E-2</v>
      </c>
    </row>
    <row r="10" spans="2:21" x14ac:dyDescent="0.3">
      <c r="B10" s="2"/>
      <c r="C10" s="2" t="s">
        <v>9</v>
      </c>
      <c r="D10" s="2"/>
      <c r="E10" s="2"/>
      <c r="F10" s="2"/>
      <c r="G10" s="23">
        <f t="shared" ref="G10:O10" si="6">G55</f>
        <v>65422.986912260007</v>
      </c>
      <c r="H10" s="23">
        <f t="shared" si="6"/>
        <v>68814.061651830008</v>
      </c>
      <c r="I10" s="23">
        <f t="shared" si="6"/>
        <v>74683.092157039995</v>
      </c>
      <c r="J10" s="23">
        <f t="shared" ref="J10:K10" si="7">J55</f>
        <v>61919.540986450003</v>
      </c>
      <c r="K10" s="23">
        <f t="shared" si="7"/>
        <v>62728.278698139999</v>
      </c>
      <c r="L10" s="23">
        <f t="shared" ref="L10" si="8">L55</f>
        <v>75208.473863680003</v>
      </c>
      <c r="M10" s="23">
        <f t="shared" si="6"/>
        <v>408776.43426939996</v>
      </c>
      <c r="N10" s="23">
        <f t="shared" si="6"/>
        <v>406031.66655908874</v>
      </c>
      <c r="O10" s="23">
        <f t="shared" si="6"/>
        <v>2744.7677103112219</v>
      </c>
      <c r="P10" s="14">
        <f t="shared" si="4"/>
        <v>6.7599843469641867E-3</v>
      </c>
      <c r="Q10" s="14"/>
      <c r="R10" s="23">
        <f>R55</f>
        <v>390094.2629934873</v>
      </c>
      <c r="S10" s="23">
        <f>S55</f>
        <v>18682.1712759127</v>
      </c>
      <c r="T10" s="14">
        <f t="shared" ref="T10:T12" si="9">S10/ABS(R10)</f>
        <v>4.7891427914243903E-2</v>
      </c>
    </row>
    <row r="11" spans="2:21" x14ac:dyDescent="0.3">
      <c r="B11" s="2"/>
      <c r="C11" s="2" t="s">
        <v>15</v>
      </c>
      <c r="D11" s="2"/>
      <c r="E11" s="2"/>
      <c r="F11" s="2"/>
      <c r="G11" s="23">
        <f t="shared" ref="G11:O11" si="10">G88</f>
        <v>2403.8771321200002</v>
      </c>
      <c r="H11" s="23">
        <f t="shared" si="10"/>
        <v>5614.4300006000003</v>
      </c>
      <c r="I11" s="23">
        <f t="shared" si="10"/>
        <v>6446.6167969493208</v>
      </c>
      <c r="J11" s="23">
        <f t="shared" ref="J11:K11" si="11">J88</f>
        <v>13084.36743355</v>
      </c>
      <c r="K11" s="23">
        <f t="shared" si="11"/>
        <v>4389.7152072500003</v>
      </c>
      <c r="L11" s="23">
        <f t="shared" ref="L11" si="12">L88</f>
        <v>8314.608026089998</v>
      </c>
      <c r="M11" s="23">
        <f t="shared" si="10"/>
        <v>40253.614596559317</v>
      </c>
      <c r="N11" s="23">
        <f t="shared" si="10"/>
        <v>31776.44956441531</v>
      </c>
      <c r="O11" s="23">
        <f t="shared" si="10"/>
        <v>8477.1650321440065</v>
      </c>
      <c r="P11" s="14">
        <f t="shared" si="4"/>
        <v>0.26677508495590757</v>
      </c>
      <c r="Q11" s="14"/>
      <c r="R11" s="23">
        <f>R88</f>
        <v>32489.485103775398</v>
      </c>
      <c r="S11" s="23">
        <f>S88</f>
        <v>7764.129492783919</v>
      </c>
      <c r="T11" s="14">
        <f t="shared" si="9"/>
        <v>0.2389736084762297</v>
      </c>
    </row>
    <row r="12" spans="2:21" x14ac:dyDescent="0.3">
      <c r="B12" s="2"/>
      <c r="C12" s="2" t="s">
        <v>11</v>
      </c>
      <c r="D12" s="2"/>
      <c r="E12" s="2"/>
      <c r="F12" s="2"/>
      <c r="G12" s="23">
        <f t="shared" ref="G12:O12" si="13">G90</f>
        <v>0</v>
      </c>
      <c r="H12" s="23">
        <f t="shared" si="13"/>
        <v>0</v>
      </c>
      <c r="I12" s="23">
        <f t="shared" si="13"/>
        <v>0</v>
      </c>
      <c r="J12" s="23">
        <f t="shared" ref="J12:K12" si="14">J90</f>
        <v>0</v>
      </c>
      <c r="K12" s="23">
        <f t="shared" si="14"/>
        <v>0</v>
      </c>
      <c r="L12" s="23">
        <f t="shared" ref="L12" si="15">L90</f>
        <v>0</v>
      </c>
      <c r="M12" s="23">
        <f t="shared" si="13"/>
        <v>0</v>
      </c>
      <c r="N12" s="23">
        <f t="shared" si="13"/>
        <v>285.68617968761566</v>
      </c>
      <c r="O12" s="23">
        <f t="shared" si="13"/>
        <v>-285.68617968761566</v>
      </c>
      <c r="P12" s="14">
        <f t="shared" si="4"/>
        <v>-1</v>
      </c>
      <c r="Q12" s="14"/>
      <c r="R12" s="23">
        <f>R90</f>
        <v>632.38972268999999</v>
      </c>
      <c r="S12" s="23">
        <f>S90</f>
        <v>-632.38972268999999</v>
      </c>
      <c r="T12" s="14">
        <f t="shared" si="9"/>
        <v>-1</v>
      </c>
    </row>
    <row r="13" spans="2:21" x14ac:dyDescent="0.3">
      <c r="B13" s="2"/>
      <c r="C13" s="2" t="s">
        <v>16</v>
      </c>
      <c r="D13" s="2"/>
      <c r="E13" s="2"/>
      <c r="F13" s="2"/>
      <c r="G13" s="23">
        <f t="shared" ref="G13:O13" si="16">G92</f>
        <v>0</v>
      </c>
      <c r="H13" s="23">
        <f t="shared" si="16"/>
        <v>0</v>
      </c>
      <c r="I13" s="23">
        <f t="shared" si="16"/>
        <v>0</v>
      </c>
      <c r="J13" s="23">
        <f t="shared" ref="J13:K13" si="17">J92</f>
        <v>0</v>
      </c>
      <c r="K13" s="23">
        <f t="shared" si="17"/>
        <v>0</v>
      </c>
      <c r="L13" s="23">
        <f t="shared" ref="L13" si="18">L92</f>
        <v>0</v>
      </c>
      <c r="M13" s="23">
        <f t="shared" si="16"/>
        <v>0</v>
      </c>
      <c r="N13" s="23">
        <f t="shared" si="16"/>
        <v>0</v>
      </c>
      <c r="O13" s="23">
        <f t="shared" si="16"/>
        <v>0</v>
      </c>
      <c r="P13" s="14">
        <v>0</v>
      </c>
      <c r="Q13" s="14"/>
      <c r="R13" s="23">
        <f>R92</f>
        <v>0</v>
      </c>
      <c r="S13" s="23">
        <f>S92</f>
        <v>0</v>
      </c>
      <c r="T13" s="14">
        <v>0</v>
      </c>
      <c r="U13" s="9"/>
    </row>
    <row r="14" spans="2:21" x14ac:dyDescent="0.3">
      <c r="B14" s="2"/>
      <c r="C14" s="2" t="s">
        <v>13</v>
      </c>
      <c r="D14" s="2"/>
      <c r="E14" s="2"/>
      <c r="F14" s="2"/>
      <c r="G14" s="23">
        <f t="shared" ref="G14:O14" si="19">G94</f>
        <v>703.98744506790001</v>
      </c>
      <c r="H14" s="23">
        <f t="shared" si="19"/>
        <v>131.06384954430001</v>
      </c>
      <c r="I14" s="23">
        <f t="shared" si="19"/>
        <v>657.09342775100015</v>
      </c>
      <c r="J14" s="23">
        <f t="shared" ref="J14:K14" si="20">J94</f>
        <v>1999.0191045000001</v>
      </c>
      <c r="K14" s="23">
        <f t="shared" si="20"/>
        <v>0</v>
      </c>
      <c r="L14" s="23">
        <f t="shared" ref="L14" si="21">L94</f>
        <v>125.5824509724</v>
      </c>
      <c r="M14" s="23">
        <f t="shared" si="19"/>
        <v>3616.7462778356003</v>
      </c>
      <c r="N14" s="23">
        <f t="shared" si="19"/>
        <v>2388.0690817996897</v>
      </c>
      <c r="O14" s="23">
        <f t="shared" si="19"/>
        <v>1228.6771960359106</v>
      </c>
      <c r="P14" s="14">
        <f t="shared" si="4"/>
        <v>0.51450655485642749</v>
      </c>
      <c r="Q14" s="14"/>
      <c r="R14" s="23">
        <f>R94</f>
        <v>3880.4873755409999</v>
      </c>
      <c r="S14" s="23">
        <f>S94</f>
        <v>-263.74109770539962</v>
      </c>
      <c r="T14" s="14">
        <f t="shared" ref="T14" si="22">S14/ABS(R14)</f>
        <v>-6.7965972358982371E-2</v>
      </c>
    </row>
    <row r="15" spans="2:21" x14ac:dyDescent="0.3">
      <c r="B15" s="2"/>
      <c r="C15" s="2"/>
      <c r="D15" s="2"/>
      <c r="E15" s="2"/>
      <c r="F15" s="2"/>
      <c r="G15" s="24"/>
      <c r="H15" s="24"/>
      <c r="I15" s="24"/>
      <c r="J15" s="24"/>
      <c r="K15" s="24"/>
      <c r="L15" s="24"/>
      <c r="M15" s="24"/>
      <c r="N15" s="24"/>
      <c r="O15" s="24"/>
      <c r="P15" s="14"/>
      <c r="Q15" s="14"/>
      <c r="R15" s="24"/>
      <c r="S15" s="24"/>
      <c r="T15" s="14"/>
    </row>
    <row r="16" spans="2:21" s="5" customFormat="1" x14ac:dyDescent="0.3">
      <c r="B16" s="5" t="s">
        <v>2</v>
      </c>
      <c r="C16" s="6"/>
      <c r="D16" s="6"/>
      <c r="E16" s="6"/>
      <c r="F16" s="6"/>
      <c r="G16" s="25">
        <f t="shared" ref="G16:M16" si="23">G17+G26</f>
        <v>86253.564988159997</v>
      </c>
      <c r="H16" s="25">
        <f t="shared" si="23"/>
        <v>84678.793416230023</v>
      </c>
      <c r="I16" s="25">
        <f t="shared" si="23"/>
        <v>80333.305413670008</v>
      </c>
      <c r="J16" s="25">
        <f t="shared" si="23"/>
        <v>84896.227836829989</v>
      </c>
      <c r="K16" s="25">
        <f t="shared" si="23"/>
        <v>89946.299486379925</v>
      </c>
      <c r="L16" s="25">
        <f t="shared" si="23"/>
        <v>81103.711389620032</v>
      </c>
      <c r="M16" s="25">
        <f t="shared" si="23"/>
        <v>507211.90253089002</v>
      </c>
      <c r="N16" s="25">
        <f t="shared" ref="N16" si="24">N17+N26</f>
        <v>512757.18246401928</v>
      </c>
      <c r="O16" s="25">
        <f>O17+O26</f>
        <v>-5545.2799331292226</v>
      </c>
      <c r="P16" s="13">
        <f>O16/ABS(N16)</f>
        <v>-1.0814631413804411E-2</v>
      </c>
      <c r="Q16" s="13"/>
      <c r="R16" s="25">
        <f t="shared" ref="R16" si="25">R17+R26</f>
        <v>454771.92380190006</v>
      </c>
      <c r="S16" s="25">
        <f>S17+S26</f>
        <v>52439.97872898994</v>
      </c>
      <c r="T16" s="13">
        <f>S16/ABS(R16)</f>
        <v>0.11531050177986128</v>
      </c>
    </row>
    <row r="17" spans="2:20" x14ac:dyDescent="0.3">
      <c r="B17" s="2"/>
      <c r="C17" s="2" t="s">
        <v>17</v>
      </c>
      <c r="D17" s="2"/>
      <c r="E17" s="2"/>
      <c r="F17" s="2"/>
      <c r="G17" s="23">
        <f t="shared" ref="G17:O17" si="26">G18+G19+G22</f>
        <v>82479.658468840003</v>
      </c>
      <c r="H17" s="23">
        <f t="shared" si="26"/>
        <v>77107.889690900018</v>
      </c>
      <c r="I17" s="23">
        <f t="shared" si="26"/>
        <v>76447.567422150008</v>
      </c>
      <c r="J17" s="23">
        <f t="shared" si="26"/>
        <v>80750.238277619996</v>
      </c>
      <c r="K17" s="23">
        <f t="shared" si="26"/>
        <v>86787.364077689926</v>
      </c>
      <c r="L17" s="23">
        <f t="shared" si="26"/>
        <v>78918.562928750034</v>
      </c>
      <c r="M17" s="23">
        <f t="shared" si="26"/>
        <v>482491.28086595004</v>
      </c>
      <c r="N17" s="23">
        <f t="shared" si="26"/>
        <v>483588.47346401925</v>
      </c>
      <c r="O17" s="23">
        <f t="shared" si="26"/>
        <v>-1097.192598069214</v>
      </c>
      <c r="P17" s="14">
        <f>O17/ABS(N17)</f>
        <v>-2.2688559762598418E-3</v>
      </c>
      <c r="Q17" s="14"/>
      <c r="R17" s="23">
        <f>R18+R19+R22</f>
        <v>432434.50277522008</v>
      </c>
      <c r="S17" s="23">
        <f>S18+S19+S22</f>
        <v>50056.778090729946</v>
      </c>
      <c r="T17" s="14">
        <f t="shared" ref="T17:T24" si="27">S17/ABS(R17)</f>
        <v>0.11575574513477134</v>
      </c>
    </row>
    <row r="18" spans="2:20" x14ac:dyDescent="0.3">
      <c r="B18" s="2"/>
      <c r="C18" s="2"/>
      <c r="D18" s="2" t="s">
        <v>23</v>
      </c>
      <c r="E18" s="2"/>
      <c r="F18" s="2"/>
      <c r="G18" s="23">
        <v>30795.799570329989</v>
      </c>
      <c r="H18" s="23">
        <v>25925.558262020022</v>
      </c>
      <c r="I18" s="23">
        <v>29092.201960750011</v>
      </c>
      <c r="J18" s="23">
        <v>27492.747021930005</v>
      </c>
      <c r="K18" s="23">
        <v>30995.035016759935</v>
      </c>
      <c r="L18" s="23">
        <v>26562.323987150037</v>
      </c>
      <c r="M18" s="46">
        <f t="shared" ref="M18" si="28">SUM(G18:L18)</f>
        <v>170863.66581894</v>
      </c>
      <c r="N18" s="23">
        <v>172690.93199999997</v>
      </c>
      <c r="O18" s="23">
        <f>M18-N18</f>
        <v>-1827.2661810599675</v>
      </c>
      <c r="P18" s="14">
        <f t="shared" ref="P18:P31" si="29">O18/ABS(N18)</f>
        <v>-1.058113567341201E-2</v>
      </c>
      <c r="Q18" s="14"/>
      <c r="R18" s="23">
        <v>140693.71378047005</v>
      </c>
      <c r="S18" s="23">
        <f t="shared" ref="S18" si="30">M18-R18</f>
        <v>30169.952038469957</v>
      </c>
      <c r="T18" s="14">
        <f t="shared" si="27"/>
        <v>0.21443710047732001</v>
      </c>
    </row>
    <row r="19" spans="2:20" x14ac:dyDescent="0.3">
      <c r="B19" s="2"/>
      <c r="C19" s="2"/>
      <c r="D19" s="2" t="s">
        <v>43</v>
      </c>
      <c r="E19" s="2"/>
      <c r="F19" s="2"/>
      <c r="G19" s="23">
        <f t="shared" ref="G19:O19" si="31">G20+G21</f>
        <v>38201.963000000003</v>
      </c>
      <c r="H19" s="23">
        <f t="shared" si="31"/>
        <v>35630.78</v>
      </c>
      <c r="I19" s="23">
        <f t="shared" si="31"/>
        <v>36653.375999999997</v>
      </c>
      <c r="J19" s="44">
        <f t="shared" si="31"/>
        <v>36998.612999999998</v>
      </c>
      <c r="K19" s="44">
        <f t="shared" si="31"/>
        <v>37249.156999999999</v>
      </c>
      <c r="L19" s="44">
        <f t="shared" si="31"/>
        <v>36157.428</v>
      </c>
      <c r="M19" s="23">
        <f t="shared" si="31"/>
        <v>220891.31700000001</v>
      </c>
      <c r="N19" s="23">
        <f t="shared" si="31"/>
        <v>221773.913</v>
      </c>
      <c r="O19" s="23">
        <f t="shared" si="31"/>
        <v>-882.59600000000137</v>
      </c>
      <c r="P19" s="14">
        <f t="shared" si="29"/>
        <v>-3.9797106344063174E-3</v>
      </c>
      <c r="Q19" s="14"/>
      <c r="R19" s="23">
        <f>R20+R21</f>
        <v>207863.91550698</v>
      </c>
      <c r="S19" s="23">
        <f>S20+S21</f>
        <v>13027.401493019992</v>
      </c>
      <c r="T19" s="14">
        <f t="shared" si="27"/>
        <v>6.2672741737045443E-2</v>
      </c>
    </row>
    <row r="20" spans="2:20" x14ac:dyDescent="0.3">
      <c r="B20" s="2"/>
      <c r="C20" s="2"/>
      <c r="D20" s="2"/>
      <c r="E20" s="2" t="s">
        <v>24</v>
      </c>
      <c r="F20" s="2"/>
      <c r="G20" s="23">
        <v>36203.311885940006</v>
      </c>
      <c r="H20" s="44">
        <v>33533.418876709999</v>
      </c>
      <c r="I20" s="44">
        <v>34616.379467339997</v>
      </c>
      <c r="J20" s="44">
        <v>34899.454329439999</v>
      </c>
      <c r="K20" s="44">
        <v>35418.073390140002</v>
      </c>
      <c r="L20" s="44">
        <v>34315.99361636</v>
      </c>
      <c r="M20" s="46">
        <f t="shared" ref="M20:M21" si="32">SUM(G20:L20)</f>
        <v>208986.63156593</v>
      </c>
      <c r="N20" s="23">
        <v>207633.4659761698</v>
      </c>
      <c r="O20" s="23">
        <f t="shared" ref="O20:O21" si="33">M20-N20</f>
        <v>1353.1655897602031</v>
      </c>
      <c r="P20" s="14">
        <f>O20/ABS(N20)</f>
        <v>6.5170880975204005E-3</v>
      </c>
      <c r="Q20" s="14"/>
      <c r="R20" s="23">
        <v>194087.49809005001</v>
      </c>
      <c r="S20" s="23">
        <f t="shared" ref="S20:S21" si="34">M20-R20</f>
        <v>14899.133475879993</v>
      </c>
      <c r="T20" s="14">
        <f t="shared" si="27"/>
        <v>7.6765034443214378E-2</v>
      </c>
    </row>
    <row r="21" spans="2:20" x14ac:dyDescent="0.3">
      <c r="B21" s="2"/>
      <c r="C21" s="2"/>
      <c r="D21" s="2"/>
      <c r="E21" s="2" t="s">
        <v>44</v>
      </c>
      <c r="F21" s="2"/>
      <c r="G21" s="23">
        <v>1998.6511140599998</v>
      </c>
      <c r="H21" s="44">
        <v>2097.3611232900003</v>
      </c>
      <c r="I21" s="44">
        <v>2036.99653266</v>
      </c>
      <c r="J21" s="44">
        <v>2099.1586705599998</v>
      </c>
      <c r="K21" s="44">
        <v>1831.08360986</v>
      </c>
      <c r="L21" s="44">
        <v>1841.4343836400001</v>
      </c>
      <c r="M21" s="46">
        <f t="shared" si="32"/>
        <v>11904.685434069999</v>
      </c>
      <c r="N21" s="23">
        <v>14140.447023830204</v>
      </c>
      <c r="O21" s="23">
        <f t="shared" si="33"/>
        <v>-2235.7615897602045</v>
      </c>
      <c r="P21" s="14">
        <f t="shared" si="29"/>
        <v>-0.15811109691174435</v>
      </c>
      <c r="Q21" s="14"/>
      <c r="R21" s="23">
        <v>13776.41741693</v>
      </c>
      <c r="S21" s="23">
        <f t="shared" si="34"/>
        <v>-1871.7319828600012</v>
      </c>
      <c r="T21" s="14">
        <f t="shared" si="27"/>
        <v>-0.13586492962675534</v>
      </c>
    </row>
    <row r="22" spans="2:20" x14ac:dyDescent="0.3">
      <c r="B22" s="2"/>
      <c r="C22" s="2"/>
      <c r="D22" s="2" t="s">
        <v>25</v>
      </c>
      <c r="E22" s="2"/>
      <c r="F22" s="2"/>
      <c r="G22" s="23">
        <f t="shared" ref="G22:M22" si="35">G23+G24</f>
        <v>13481.89589851</v>
      </c>
      <c r="H22" s="23">
        <f t="shared" si="35"/>
        <v>15551.551428879999</v>
      </c>
      <c r="I22" s="23">
        <f t="shared" si="35"/>
        <v>10701.989461400004</v>
      </c>
      <c r="J22" s="23">
        <f t="shared" si="35"/>
        <v>16258.878255689997</v>
      </c>
      <c r="K22" s="23">
        <f t="shared" si="35"/>
        <v>18543.172060929999</v>
      </c>
      <c r="L22" s="23">
        <f t="shared" si="35"/>
        <v>16198.810941599993</v>
      </c>
      <c r="M22" s="23">
        <f t="shared" si="35"/>
        <v>90736.298047010001</v>
      </c>
      <c r="N22" s="23">
        <f t="shared" ref="N22" si="36">N23+N24</f>
        <v>89123.628464019246</v>
      </c>
      <c r="O22" s="23">
        <f>O23+O24</f>
        <v>1612.6695829907549</v>
      </c>
      <c r="P22" s="14">
        <f t="shared" si="29"/>
        <v>1.8094747832689707E-2</v>
      </c>
      <c r="Q22" s="14"/>
      <c r="R22" s="23">
        <f t="shared" ref="R22" si="37">R23+R24</f>
        <v>83876.873487770004</v>
      </c>
      <c r="S22" s="23">
        <f>S23+S24</f>
        <v>6859.4245592399966</v>
      </c>
      <c r="T22" s="14">
        <f t="shared" si="27"/>
        <v>8.1779688178770293E-2</v>
      </c>
    </row>
    <row r="23" spans="2:20" x14ac:dyDescent="0.3">
      <c r="B23" s="2"/>
      <c r="C23" s="2"/>
      <c r="D23" s="2"/>
      <c r="E23" s="2" t="s">
        <v>19</v>
      </c>
      <c r="F23" s="2"/>
      <c r="G23" s="23">
        <v>4112.3165230599998</v>
      </c>
      <c r="H23" s="23">
        <v>6070.8232237899992</v>
      </c>
      <c r="I23" s="23">
        <v>8228.8469483800036</v>
      </c>
      <c r="J23" s="23">
        <v>1331.7320513399998</v>
      </c>
      <c r="K23" s="23">
        <v>11720.99839028</v>
      </c>
      <c r="L23" s="23">
        <v>5993.4572616899932</v>
      </c>
      <c r="M23" s="46">
        <f t="shared" ref="M23:M24" si="38">SUM(G23:L23)</f>
        <v>37458.174398539995</v>
      </c>
      <c r="N23" s="23">
        <v>35709.163237307621</v>
      </c>
      <c r="O23" s="23">
        <f t="shared" ref="O23:O24" si="39">M23-N23</f>
        <v>1749.0111612323744</v>
      </c>
      <c r="P23" s="14">
        <f t="shared" si="29"/>
        <v>4.8979337589324184E-2</v>
      </c>
      <c r="Q23" s="14"/>
      <c r="R23" s="23">
        <v>35063.240019570003</v>
      </c>
      <c r="S23" s="23">
        <f t="shared" ref="S23:S24" si="40">M23-R23</f>
        <v>2394.9343789699924</v>
      </c>
      <c r="T23" s="14">
        <f t="shared" si="27"/>
        <v>6.8303282230429849E-2</v>
      </c>
    </row>
    <row r="24" spans="2:20" x14ac:dyDescent="0.3">
      <c r="B24" s="2"/>
      <c r="C24" s="2"/>
      <c r="D24" s="2"/>
      <c r="E24" s="2" t="s">
        <v>20</v>
      </c>
      <c r="F24" s="2"/>
      <c r="G24" s="23">
        <v>9369.5793754499991</v>
      </c>
      <c r="H24" s="23">
        <v>9480.7282050899994</v>
      </c>
      <c r="I24" s="23">
        <v>2473.14251302</v>
      </c>
      <c r="J24" s="23">
        <v>14927.146204349998</v>
      </c>
      <c r="K24" s="23">
        <v>6822.1736706499996</v>
      </c>
      <c r="L24" s="23">
        <v>10205.35367991</v>
      </c>
      <c r="M24" s="46">
        <f t="shared" si="38"/>
        <v>53278.123648470006</v>
      </c>
      <c r="N24" s="23">
        <v>53414.465226711625</v>
      </c>
      <c r="O24" s="23">
        <f t="shared" si="39"/>
        <v>-136.34157824161957</v>
      </c>
      <c r="P24" s="14">
        <f t="shared" si="29"/>
        <v>-2.5525216374053966E-3</v>
      </c>
      <c r="Q24" s="14"/>
      <c r="R24" s="23">
        <v>48813.633468200002</v>
      </c>
      <c r="S24" s="23">
        <f t="shared" si="40"/>
        <v>4464.4901802700042</v>
      </c>
      <c r="T24" s="14">
        <f t="shared" si="27"/>
        <v>9.1459902962938197E-2</v>
      </c>
    </row>
    <row r="25" spans="2:20" x14ac:dyDescent="0.3">
      <c r="B25" s="2"/>
      <c r="C25" s="2"/>
      <c r="D25" s="2"/>
      <c r="E25" s="2"/>
      <c r="F25" s="2"/>
      <c r="G25" s="24"/>
      <c r="H25" s="24"/>
      <c r="I25" s="24"/>
      <c r="J25" s="24"/>
      <c r="K25" s="24"/>
      <c r="L25" s="24"/>
      <c r="M25" s="24"/>
      <c r="N25" s="24"/>
      <c r="O25" s="24"/>
      <c r="P25" s="14"/>
      <c r="Q25" s="14"/>
      <c r="R25" s="24"/>
      <c r="S25" s="24"/>
      <c r="T25" s="14"/>
    </row>
    <row r="26" spans="2:20" x14ac:dyDescent="0.3">
      <c r="B26" s="2"/>
      <c r="C26" s="2" t="s">
        <v>18</v>
      </c>
      <c r="D26" s="2"/>
      <c r="E26" s="2"/>
      <c r="F26" s="2"/>
      <c r="G26" s="23">
        <f t="shared" ref="G26:O26" si="41">G27</f>
        <v>3773.9065193199999</v>
      </c>
      <c r="H26" s="23">
        <f t="shared" si="41"/>
        <v>7570.9037253299985</v>
      </c>
      <c r="I26" s="23">
        <f t="shared" si="41"/>
        <v>3885.7379915199995</v>
      </c>
      <c r="J26" s="23">
        <f t="shared" si="41"/>
        <v>4145.9895592100002</v>
      </c>
      <c r="K26" s="23">
        <f t="shared" si="41"/>
        <v>3158.9354086900003</v>
      </c>
      <c r="L26" s="23">
        <f t="shared" si="41"/>
        <v>2185.1484608699957</v>
      </c>
      <c r="M26" s="23">
        <f t="shared" si="41"/>
        <v>24720.621664939994</v>
      </c>
      <c r="N26" s="23">
        <f t="shared" si="41"/>
        <v>29168.709000000003</v>
      </c>
      <c r="O26" s="23">
        <f t="shared" si="41"/>
        <v>-4448.0873350600086</v>
      </c>
      <c r="P26" s="14">
        <f t="shared" si="29"/>
        <v>-0.15249517334003396</v>
      </c>
      <c r="Q26" s="14"/>
      <c r="R26" s="23">
        <f>R27</f>
        <v>22337.42102668</v>
      </c>
      <c r="S26" s="23">
        <f>S27</f>
        <v>2383.2006382599939</v>
      </c>
      <c r="T26" s="14">
        <f t="shared" ref="T26:T27" si="42">S26/ABS(R26)</f>
        <v>0.10669094858414852</v>
      </c>
    </row>
    <row r="27" spans="2:20" x14ac:dyDescent="0.3">
      <c r="B27" s="2"/>
      <c r="C27" s="2"/>
      <c r="D27" s="2" t="s">
        <v>26</v>
      </c>
      <c r="E27" s="2"/>
      <c r="F27" s="2"/>
      <c r="G27" s="23">
        <v>3773.9065193199999</v>
      </c>
      <c r="H27" s="23">
        <v>7570.9037253299985</v>
      </c>
      <c r="I27" s="23">
        <v>3885.7379915199995</v>
      </c>
      <c r="J27" s="47">
        <f>4145.64755921+0.342000000000553</f>
        <v>4145.9895592100002</v>
      </c>
      <c r="K27" s="47">
        <v>3158.9354086900003</v>
      </c>
      <c r="L27" s="47">
        <v>2185.1484608699957</v>
      </c>
      <c r="M27" s="46">
        <f t="shared" ref="M27" si="43">SUM(G27:L27)</f>
        <v>24720.621664939994</v>
      </c>
      <c r="N27" s="23">
        <v>29168.709000000003</v>
      </c>
      <c r="O27" s="23">
        <f>M27-N27</f>
        <v>-4448.0873350600086</v>
      </c>
      <c r="P27" s="14">
        <f t="shared" si="29"/>
        <v>-0.15249517334003396</v>
      </c>
      <c r="Q27" s="14"/>
      <c r="R27" s="23">
        <v>22337.42102668</v>
      </c>
      <c r="S27" s="23">
        <f>M27-R27</f>
        <v>2383.2006382599939</v>
      </c>
      <c r="T27" s="14">
        <f t="shared" si="42"/>
        <v>0.10669094858414852</v>
      </c>
    </row>
    <row r="28" spans="2:20" x14ac:dyDescent="0.3">
      <c r="B28" s="2"/>
      <c r="C28" s="2"/>
      <c r="D28" s="2"/>
      <c r="E28" s="2"/>
      <c r="F28" s="2"/>
      <c r="G28" s="24"/>
      <c r="H28" s="24"/>
      <c r="I28" s="24"/>
      <c r="J28" s="24"/>
      <c r="K28" s="24"/>
      <c r="L28" s="24"/>
      <c r="M28" s="24"/>
      <c r="N28" s="24"/>
      <c r="O28" s="24"/>
      <c r="P28" s="14"/>
      <c r="Q28" s="14"/>
      <c r="R28" s="24"/>
      <c r="S28" s="24"/>
      <c r="T28" s="14"/>
    </row>
    <row r="29" spans="2:20" s="5" customFormat="1" x14ac:dyDescent="0.3">
      <c r="B29" s="5" t="s">
        <v>3</v>
      </c>
      <c r="C29" s="6"/>
      <c r="D29" s="6"/>
      <c r="E29" s="6"/>
      <c r="F29" s="6"/>
      <c r="G29" s="25">
        <f t="shared" ref="G29:O29" si="44">+G9-G16</f>
        <v>-17722.713498712081</v>
      </c>
      <c r="H29" s="25">
        <f t="shared" si="44"/>
        <v>-10119.237914255718</v>
      </c>
      <c r="I29" s="25">
        <f t="shared" si="44"/>
        <v>1453.496968070307</v>
      </c>
      <c r="J29" s="25">
        <f t="shared" si="44"/>
        <v>-7893.3003123299859</v>
      </c>
      <c r="K29" s="25">
        <f t="shared" si="44"/>
        <v>-22828.305580989923</v>
      </c>
      <c r="L29" s="25">
        <f t="shared" si="44"/>
        <v>2544.9529511223664</v>
      </c>
      <c r="M29" s="25">
        <f t="shared" si="44"/>
        <v>-54565.107387095108</v>
      </c>
      <c r="N29" s="25">
        <f t="shared" si="44"/>
        <v>-72275.311079027888</v>
      </c>
      <c r="O29" s="25">
        <f t="shared" si="44"/>
        <v>17710.203691932744</v>
      </c>
      <c r="P29" s="13">
        <f t="shared" si="29"/>
        <v>0.24503808323381551</v>
      </c>
      <c r="Q29" s="13"/>
      <c r="R29" s="25">
        <f>+R9-R16</f>
        <v>-27675.298606406373</v>
      </c>
      <c r="S29" s="25">
        <f>+S9-S16</f>
        <v>-26889.80878068872</v>
      </c>
      <c r="T29" s="13">
        <f>S29/ABS(R29)</f>
        <v>-0.97161765670937239</v>
      </c>
    </row>
    <row r="30" spans="2:20" x14ac:dyDescent="0.3">
      <c r="B30" s="2"/>
      <c r="C30" s="2"/>
      <c r="D30" s="2"/>
      <c r="E30" s="2"/>
      <c r="F30" s="2"/>
      <c r="G30" s="25"/>
      <c r="H30" s="25"/>
      <c r="I30" s="25"/>
      <c r="J30" s="25"/>
      <c r="K30" s="25"/>
      <c r="L30" s="25"/>
      <c r="M30" s="25"/>
      <c r="N30" s="25"/>
      <c r="O30" s="25"/>
      <c r="P30" s="14"/>
      <c r="Q30" s="14"/>
      <c r="R30" s="25"/>
      <c r="S30" s="25"/>
      <c r="T30" s="14"/>
    </row>
    <row r="31" spans="2:20" s="5" customFormat="1" x14ac:dyDescent="0.3">
      <c r="B31" s="5" t="s">
        <v>4</v>
      </c>
      <c r="C31" s="6"/>
      <c r="D31" s="6"/>
      <c r="E31" s="6"/>
      <c r="F31" s="6"/>
      <c r="G31" s="25">
        <f t="shared" ref="G31:M31" si="45">G32+G33</f>
        <v>8749.9891482999992</v>
      </c>
      <c r="H31" s="25">
        <f t="shared" si="45"/>
        <v>13760.5034751</v>
      </c>
      <c r="I31" s="25">
        <f t="shared" si="45"/>
        <v>1658.3535542445998</v>
      </c>
      <c r="J31" s="25">
        <f t="shared" si="45"/>
        <v>7208.7507315250004</v>
      </c>
      <c r="K31" s="25">
        <f t="shared" si="45"/>
        <v>10872.139549617701</v>
      </c>
      <c r="L31" s="25">
        <f t="shared" si="45"/>
        <v>42000.800078920001</v>
      </c>
      <c r="M31" s="25">
        <f t="shared" si="45"/>
        <v>84250.536537707303</v>
      </c>
      <c r="N31" s="25">
        <f t="shared" ref="N31" si="46">N32+N33</f>
        <v>82295.138483986666</v>
      </c>
      <c r="O31" s="25">
        <f>O32+O33</f>
        <v>1955.3980537206444</v>
      </c>
      <c r="P31" s="13">
        <f t="shared" si="29"/>
        <v>2.376079668547048E-2</v>
      </c>
      <c r="Q31" s="13"/>
      <c r="R31" s="25">
        <f t="shared" ref="R31" si="47">R32+R33</f>
        <v>137187.3438985903</v>
      </c>
      <c r="S31" s="25">
        <f>S32+S33</f>
        <v>-52936.807360882987</v>
      </c>
      <c r="T31" s="13">
        <f>S31/ABS(R31)</f>
        <v>-0.38587238338847196</v>
      </c>
    </row>
    <row r="32" spans="2:20" x14ac:dyDescent="0.3">
      <c r="C32" s="2" t="s">
        <v>19</v>
      </c>
      <c r="D32" s="2"/>
      <c r="E32" s="2"/>
      <c r="F32" s="2"/>
      <c r="G32" s="23">
        <v>7797.4741482999998</v>
      </c>
      <c r="H32" s="23">
        <v>10727.8430751</v>
      </c>
      <c r="I32" s="23">
        <v>1362.6683257499999</v>
      </c>
      <c r="J32" s="23">
        <v>6895.8675587800008</v>
      </c>
      <c r="K32" s="23">
        <v>10095.433019980001</v>
      </c>
      <c r="L32" s="23">
        <v>1371.13148787</v>
      </c>
      <c r="M32" s="46">
        <f t="shared" ref="M32:M33" si="48">SUM(G32:L32)</f>
        <v>38250.417615780003</v>
      </c>
      <c r="N32" s="23">
        <v>33800</v>
      </c>
      <c r="O32" s="23">
        <f t="shared" ref="O32:O33" si="49">M32-N32</f>
        <v>4450.417615780003</v>
      </c>
      <c r="P32" s="14">
        <f t="shared" ref="P32:P42" si="50">O32/ABS(N32)</f>
        <v>0.13166916023017761</v>
      </c>
      <c r="Q32" s="14"/>
      <c r="R32" s="23">
        <v>38359.693570839998</v>
      </c>
      <c r="S32" s="23">
        <f t="shared" ref="S32:S33" si="51">M32-R32</f>
        <v>-109.27595505999489</v>
      </c>
      <c r="T32" s="14">
        <f t="shared" ref="T32:T33" si="52">S32/ABS(R32)</f>
        <v>-2.8487181436470991E-3</v>
      </c>
    </row>
    <row r="33" spans="2:20" x14ac:dyDescent="0.3">
      <c r="B33" s="2"/>
      <c r="C33" s="2" t="s">
        <v>20</v>
      </c>
      <c r="D33" s="2"/>
      <c r="E33" s="2"/>
      <c r="F33" s="2"/>
      <c r="G33" s="23">
        <v>952.51499999999999</v>
      </c>
      <c r="H33" s="23">
        <v>3032.6604000000002</v>
      </c>
      <c r="I33" s="23">
        <v>295.68522849459998</v>
      </c>
      <c r="J33" s="23">
        <v>312.88317274500002</v>
      </c>
      <c r="K33" s="23">
        <v>776.7065296377001</v>
      </c>
      <c r="L33" s="23">
        <v>40629.668591050002</v>
      </c>
      <c r="M33" s="46">
        <f t="shared" si="48"/>
        <v>46000.1189219273</v>
      </c>
      <c r="N33" s="23">
        <v>48495.138483986659</v>
      </c>
      <c r="O33" s="23">
        <f t="shared" si="49"/>
        <v>-2495.0195620593586</v>
      </c>
      <c r="P33" s="14">
        <f t="shared" si="50"/>
        <v>-5.1448859412644564E-2</v>
      </c>
      <c r="Q33" s="14"/>
      <c r="R33" s="23">
        <v>98827.650327750292</v>
      </c>
      <c r="S33" s="23">
        <f t="shared" si="51"/>
        <v>-52827.531405822992</v>
      </c>
      <c r="T33" s="14">
        <f t="shared" si="52"/>
        <v>-0.53454201562646375</v>
      </c>
    </row>
    <row r="34" spans="2:20" x14ac:dyDescent="0.3">
      <c r="B34" s="2"/>
      <c r="C34" s="2"/>
      <c r="D34" s="2"/>
      <c r="E34" s="2"/>
      <c r="F34" s="2"/>
      <c r="G34" s="23"/>
      <c r="H34" s="23"/>
      <c r="I34" s="23"/>
      <c r="J34" s="23"/>
      <c r="K34" s="23"/>
      <c r="L34" s="23"/>
      <c r="M34" s="23"/>
      <c r="N34" s="23"/>
      <c r="O34" s="23"/>
      <c r="P34" s="14"/>
      <c r="Q34" s="14"/>
      <c r="R34" s="23"/>
      <c r="S34" s="23"/>
      <c r="T34" s="14"/>
    </row>
    <row r="35" spans="2:20" s="5" customFormat="1" x14ac:dyDescent="0.3">
      <c r="B35" s="5" t="s">
        <v>46</v>
      </c>
      <c r="C35" s="6"/>
      <c r="D35" s="6"/>
      <c r="E35" s="6"/>
      <c r="F35" s="6"/>
      <c r="G35" s="28">
        <v>492.88706635629001</v>
      </c>
      <c r="H35" s="28">
        <v>283.17184451999998</v>
      </c>
      <c r="I35" s="28">
        <v>2333.67423440837</v>
      </c>
      <c r="J35" s="28">
        <v>584.75483821</v>
      </c>
      <c r="K35" s="28">
        <v>237.89665359</v>
      </c>
      <c r="L35" s="28">
        <v>123.291144288312</v>
      </c>
      <c r="M35" s="37">
        <f>SUM(G35:L35)</f>
        <v>4055.6757813729719</v>
      </c>
      <c r="N35" s="28">
        <v>2119.79224322557</v>
      </c>
      <c r="O35" s="25">
        <f t="shared" ref="O35:O36" si="53">M35-N35</f>
        <v>1935.8835381474019</v>
      </c>
      <c r="P35" s="13">
        <f t="shared" si="50"/>
        <v>0.91324210867083633</v>
      </c>
      <c r="Q35" s="13"/>
      <c r="R35" s="28">
        <v>3991.9637267048101</v>
      </c>
      <c r="S35" s="25">
        <f>M35-R35</f>
        <v>63.712054668161727</v>
      </c>
      <c r="T35" s="13">
        <f>S35/ABS(R35)</f>
        <v>1.5960078555311227E-2</v>
      </c>
    </row>
    <row r="36" spans="2:20" s="5" customFormat="1" x14ac:dyDescent="0.3">
      <c r="B36" s="5" t="s">
        <v>50</v>
      </c>
      <c r="C36" s="6"/>
      <c r="D36" s="6"/>
      <c r="E36" s="6"/>
      <c r="F36" s="6"/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37">
        <f>SUM(G36:L36)</f>
        <v>0</v>
      </c>
      <c r="N36" s="28">
        <v>0</v>
      </c>
      <c r="O36" s="25">
        <f t="shared" si="53"/>
        <v>0</v>
      </c>
      <c r="P36" s="13">
        <v>0</v>
      </c>
      <c r="Q36" s="13"/>
      <c r="R36" s="28">
        <v>5600</v>
      </c>
      <c r="S36" s="25">
        <f>M36-R36</f>
        <v>-5600</v>
      </c>
      <c r="T36" s="13">
        <f>S36/ABS(R36)</f>
        <v>-1</v>
      </c>
    </row>
    <row r="37" spans="2:20" x14ac:dyDescent="0.3">
      <c r="C37" s="2"/>
      <c r="D37" s="2"/>
      <c r="E37" s="2"/>
      <c r="F37" s="2"/>
      <c r="G37" s="25"/>
      <c r="H37" s="25"/>
      <c r="I37" s="25"/>
      <c r="J37" s="25"/>
      <c r="K37" s="25"/>
      <c r="L37" s="25"/>
      <c r="M37" s="25"/>
      <c r="N37" s="25"/>
      <c r="O37" s="25"/>
      <c r="P37" s="14"/>
      <c r="Q37" s="14"/>
      <c r="R37" s="25"/>
      <c r="S37" s="25"/>
      <c r="T37" s="14"/>
    </row>
    <row r="38" spans="2:20" s="5" customFormat="1" x14ac:dyDescent="0.3">
      <c r="B38" s="5" t="s">
        <v>5</v>
      </c>
      <c r="C38" s="6"/>
      <c r="D38" s="6"/>
      <c r="E38" s="6"/>
      <c r="F38" s="6"/>
      <c r="G38" s="25">
        <f t="shared" ref="G38:N38" si="54">G39+G40</f>
        <v>11026.84115548</v>
      </c>
      <c r="H38" s="25">
        <f t="shared" si="54"/>
        <v>4218.3906721799995</v>
      </c>
      <c r="I38" s="25">
        <f t="shared" si="54"/>
        <v>15075.714464609999</v>
      </c>
      <c r="J38" s="25">
        <f t="shared" si="54"/>
        <v>25903.856244819999</v>
      </c>
      <c r="K38" s="25">
        <f t="shared" si="54"/>
        <v>29122.6350671</v>
      </c>
      <c r="L38" s="25">
        <f t="shared" si="54"/>
        <v>6839.53570958</v>
      </c>
      <c r="M38" s="25">
        <f t="shared" si="54"/>
        <v>92186.973313769995</v>
      </c>
      <c r="N38" s="25">
        <f t="shared" si="54"/>
        <v>91540.507121028</v>
      </c>
      <c r="O38" s="25">
        <f>SUM(O39:O40)</f>
        <v>646.46619274199838</v>
      </c>
      <c r="P38" s="13">
        <f t="shared" si="50"/>
        <v>7.0620779048917569E-3</v>
      </c>
      <c r="Q38" s="13"/>
      <c r="R38" s="25">
        <f>R39+R40</f>
        <v>59469.451360849998</v>
      </c>
      <c r="S38" s="25">
        <f>S39+S40</f>
        <v>32717.521952919997</v>
      </c>
      <c r="T38" s="13">
        <f>S38/ABS(R38)</f>
        <v>0.55015678141027269</v>
      </c>
    </row>
    <row r="39" spans="2:20" x14ac:dyDescent="0.3">
      <c r="C39" s="2" t="s">
        <v>19</v>
      </c>
      <c r="D39" s="2"/>
      <c r="E39" s="2"/>
      <c r="F39" s="2"/>
      <c r="G39" s="23">
        <v>7135.6170794</v>
      </c>
      <c r="H39" s="23">
        <v>2117.03008611</v>
      </c>
      <c r="I39" s="23">
        <v>1357.94452998</v>
      </c>
      <c r="J39" s="23">
        <v>1357.4807490000001</v>
      </c>
      <c r="K39" s="23">
        <v>15792.462200440001</v>
      </c>
      <c r="L39" s="23">
        <v>1358.70515611</v>
      </c>
      <c r="M39" s="46">
        <f t="shared" ref="M39:M40" si="55">SUM(G39:L39)</f>
        <v>29119.239801039999</v>
      </c>
      <c r="N39" s="23">
        <v>29048.660450333333</v>
      </c>
      <c r="O39" s="23">
        <f>M39-N39</f>
        <v>70.579350706666446</v>
      </c>
      <c r="P39" s="14">
        <f t="shared" si="50"/>
        <v>2.4296938176320121E-3</v>
      </c>
      <c r="Q39" s="14"/>
      <c r="R39" s="23">
        <v>11172.613303510001</v>
      </c>
      <c r="S39" s="23">
        <f t="shared" ref="S39:S40" si="56">M39-R39</f>
        <v>17946.62649753</v>
      </c>
      <c r="T39" s="14">
        <f t="shared" ref="T39:T40" si="57">S39/ABS(R39)</f>
        <v>1.6063051687192886</v>
      </c>
    </row>
    <row r="40" spans="2:20" x14ac:dyDescent="0.3">
      <c r="C40" s="2" t="s">
        <v>20</v>
      </c>
      <c r="D40" s="2"/>
      <c r="E40" s="2"/>
      <c r="F40" s="2"/>
      <c r="G40" s="23">
        <v>3891.22407608</v>
      </c>
      <c r="H40" s="23">
        <v>2101.36058607</v>
      </c>
      <c r="I40" s="23">
        <v>13717.76993463</v>
      </c>
      <c r="J40" s="23">
        <v>24546.375495820001</v>
      </c>
      <c r="K40" s="23">
        <v>13330.172866659999</v>
      </c>
      <c r="L40" s="23">
        <v>5480.8305534700003</v>
      </c>
      <c r="M40" s="46">
        <f t="shared" si="55"/>
        <v>63067.733512729996</v>
      </c>
      <c r="N40" s="23">
        <v>62491.846670694664</v>
      </c>
      <c r="O40" s="23">
        <f>M40-N40</f>
        <v>575.88684203533194</v>
      </c>
      <c r="P40" s="14">
        <f t="shared" si="50"/>
        <v>9.2153916505301817E-3</v>
      </c>
      <c r="Q40" s="14"/>
      <c r="R40" s="23">
        <v>48296.838057339999</v>
      </c>
      <c r="S40" s="23">
        <f t="shared" si="56"/>
        <v>14770.895455389997</v>
      </c>
      <c r="T40" s="14">
        <f t="shared" si="57"/>
        <v>0.30583566232334669</v>
      </c>
    </row>
    <row r="41" spans="2:20" x14ac:dyDescent="0.3">
      <c r="C41" s="2"/>
      <c r="D41" s="2"/>
      <c r="E41" s="2"/>
      <c r="F41" s="2"/>
      <c r="G41" s="24"/>
      <c r="H41" s="24"/>
      <c r="I41" s="24"/>
      <c r="J41" s="24"/>
      <c r="K41" s="24"/>
      <c r="L41" s="24"/>
      <c r="M41" s="24"/>
      <c r="N41" s="24"/>
      <c r="O41" s="24"/>
      <c r="P41" s="14"/>
      <c r="Q41" s="14"/>
      <c r="R41" s="24"/>
      <c r="S41" s="24"/>
      <c r="T41" s="14"/>
    </row>
    <row r="42" spans="2:20" x14ac:dyDescent="0.3">
      <c r="B42" s="5" t="s">
        <v>6</v>
      </c>
      <c r="C42" s="6"/>
      <c r="D42" s="6"/>
      <c r="E42" s="6"/>
      <c r="F42" s="6"/>
      <c r="G42" s="25">
        <f t="shared" ref="G42:O42" si="58">+G29+G31-G38+G35-G36</f>
        <v>-19506.678439535794</v>
      </c>
      <c r="H42" s="25">
        <f t="shared" si="58"/>
        <v>-293.95326681571754</v>
      </c>
      <c r="I42" s="25">
        <f t="shared" si="58"/>
        <v>-9630.1897078867205</v>
      </c>
      <c r="J42" s="25">
        <f t="shared" si="58"/>
        <v>-26003.650987414985</v>
      </c>
      <c r="K42" s="25">
        <f t="shared" si="58"/>
        <v>-40840.904444882217</v>
      </c>
      <c r="L42" s="25">
        <f t="shared" si="58"/>
        <v>37829.508464750681</v>
      </c>
      <c r="M42" s="25">
        <f t="shared" si="58"/>
        <v>-58445.868381784829</v>
      </c>
      <c r="N42" s="25">
        <f t="shared" si="58"/>
        <v>-79400.887472843649</v>
      </c>
      <c r="O42" s="25">
        <f t="shared" si="58"/>
        <v>20955.019091058792</v>
      </c>
      <c r="P42" s="13">
        <f t="shared" si="50"/>
        <v>0.26391416718390881</v>
      </c>
      <c r="Q42" s="13"/>
      <c r="R42" s="25">
        <f>+R29+R31-R38+R35-R36</f>
        <v>48434.557658038742</v>
      </c>
      <c r="S42" s="25">
        <f>+S29+S31-S38+S35-S36</f>
        <v>-106880.42603982353</v>
      </c>
      <c r="T42" s="13">
        <f>S42/ABS(R42)</f>
        <v>-2.20669768049558</v>
      </c>
    </row>
    <row r="43" spans="2:20" x14ac:dyDescent="0.3">
      <c r="B43" s="6"/>
      <c r="C43" s="6"/>
      <c r="D43" s="6"/>
      <c r="E43" s="6"/>
      <c r="F43" s="6"/>
      <c r="G43" s="25"/>
      <c r="H43" s="25"/>
      <c r="I43" s="25"/>
      <c r="J43" s="25"/>
      <c r="K43" s="25"/>
      <c r="L43" s="25"/>
      <c r="M43" s="25"/>
      <c r="N43" s="25"/>
      <c r="O43" s="25"/>
      <c r="P43" s="14"/>
      <c r="Q43" s="14"/>
      <c r="R43" s="25"/>
      <c r="S43" s="25"/>
      <c r="T43" s="14"/>
    </row>
    <row r="44" spans="2:20" ht="16.2" thickBot="1" x14ac:dyDescent="0.35">
      <c r="B44" s="5" t="s">
        <v>7</v>
      </c>
      <c r="C44" s="6"/>
      <c r="D44" s="6"/>
      <c r="E44" s="6"/>
      <c r="F44" s="6"/>
      <c r="G44" s="25">
        <f t="shared" ref="G44:O44" si="59">+G29+G22</f>
        <v>-4240.8176002020809</v>
      </c>
      <c r="H44" s="25">
        <f t="shared" si="59"/>
        <v>5432.3135146242803</v>
      </c>
      <c r="I44" s="25">
        <f t="shared" si="59"/>
        <v>12155.486429470311</v>
      </c>
      <c r="J44" s="25">
        <f t="shared" si="59"/>
        <v>8365.577943360011</v>
      </c>
      <c r="K44" s="25">
        <f t="shared" si="59"/>
        <v>-4285.1335200599242</v>
      </c>
      <c r="L44" s="25">
        <f t="shared" si="59"/>
        <v>18743.76389272236</v>
      </c>
      <c r="M44" s="25">
        <f t="shared" si="59"/>
        <v>36171.190659914893</v>
      </c>
      <c r="N44" s="25">
        <f t="shared" si="59"/>
        <v>16848.317384991358</v>
      </c>
      <c r="O44" s="25">
        <f t="shared" si="59"/>
        <v>19322.873274923499</v>
      </c>
      <c r="P44" s="13">
        <f>O44/ABS(N44)</f>
        <v>1.1468725827860116</v>
      </c>
      <c r="Q44" s="35"/>
      <c r="R44" s="25">
        <f>+R29+R22</f>
        <v>56201.574881363631</v>
      </c>
      <c r="S44" s="25">
        <f>+S29+S22</f>
        <v>-20030.384221448723</v>
      </c>
      <c r="T44" s="13">
        <f>S44/ABS(R44)</f>
        <v>-0.35640254323354864</v>
      </c>
    </row>
    <row r="45" spans="2:20" x14ac:dyDescent="0.3">
      <c r="B45" s="1"/>
      <c r="C45" s="1"/>
      <c r="D45" s="1"/>
      <c r="E45" s="1"/>
      <c r="F45" s="1"/>
      <c r="G45" s="26"/>
      <c r="H45" s="26"/>
      <c r="I45" s="26"/>
      <c r="J45" s="26"/>
      <c r="K45" s="26"/>
      <c r="L45" s="26"/>
      <c r="M45" s="26"/>
      <c r="N45" s="26"/>
      <c r="O45" s="26"/>
      <c r="P45" s="18"/>
      <c r="Q45" s="34"/>
      <c r="R45" s="26"/>
      <c r="S45" s="26"/>
      <c r="T45" s="18"/>
    </row>
    <row r="46" spans="2:20" x14ac:dyDescent="0.3">
      <c r="B46" s="5" t="s">
        <v>8</v>
      </c>
      <c r="F46" s="2"/>
      <c r="G46" s="19"/>
      <c r="H46" s="19"/>
      <c r="I46" s="19"/>
      <c r="J46" s="19"/>
      <c r="K46" s="19"/>
      <c r="L46" s="19"/>
      <c r="M46" s="19"/>
      <c r="N46" s="19"/>
      <c r="O46" s="19"/>
      <c r="P46" s="17"/>
      <c r="Q46" s="17"/>
      <c r="R46" s="19"/>
      <c r="S46" s="19"/>
      <c r="T46" s="17"/>
    </row>
    <row r="47" spans="2:20" x14ac:dyDescent="0.3">
      <c r="B47" s="5" t="str">
        <f>B3</f>
        <v>FY 2024/25</v>
      </c>
      <c r="D47" s="2"/>
      <c r="E47" s="2"/>
      <c r="F47" s="2"/>
      <c r="G47" s="19"/>
      <c r="H47" s="19"/>
      <c r="I47" s="19"/>
      <c r="J47" s="19"/>
      <c r="K47" s="19"/>
      <c r="L47" s="19"/>
      <c r="M47" s="19"/>
      <c r="N47" s="19"/>
      <c r="O47" s="19"/>
      <c r="R47" s="19"/>
      <c r="S47" s="19"/>
    </row>
    <row r="48" spans="2:20" x14ac:dyDescent="0.3">
      <c r="B48" s="2" t="s">
        <v>14</v>
      </c>
      <c r="D48" s="2"/>
      <c r="E48" s="2"/>
      <c r="F48" s="2"/>
      <c r="G48" s="19"/>
      <c r="H48" s="19"/>
      <c r="I48" s="19"/>
      <c r="J48" s="19"/>
      <c r="K48" s="19"/>
      <c r="L48" s="19"/>
      <c r="M48" s="19"/>
      <c r="N48" s="19"/>
      <c r="O48" s="19"/>
      <c r="R48" s="19"/>
      <c r="S48" s="19"/>
    </row>
    <row r="49" spans="2:20" x14ac:dyDescent="0.3">
      <c r="B49" s="2"/>
      <c r="C49" s="2"/>
      <c r="D49" s="2"/>
      <c r="E49" s="2"/>
      <c r="F49" s="2"/>
      <c r="G49" s="19"/>
      <c r="H49" s="19"/>
      <c r="I49" s="19"/>
      <c r="J49" s="19"/>
      <c r="K49" s="19"/>
      <c r="L49" s="19"/>
      <c r="M49" s="19"/>
      <c r="N49" s="19"/>
      <c r="O49" s="19"/>
      <c r="R49" s="19"/>
      <c r="S49" s="19"/>
    </row>
    <row r="50" spans="2:20" ht="18" x14ac:dyDescent="0.35">
      <c r="B50" s="7"/>
      <c r="C50" s="7"/>
      <c r="D50" s="7"/>
      <c r="E50" s="7"/>
      <c r="F50" s="7"/>
      <c r="G50" s="21" t="s">
        <v>49</v>
      </c>
      <c r="H50" s="21" t="s">
        <v>49</v>
      </c>
      <c r="I50" s="21" t="s">
        <v>49</v>
      </c>
      <c r="J50" s="21" t="str">
        <f>J6</f>
        <v>Prov.</v>
      </c>
      <c r="K50" s="21" t="str">
        <f>K6</f>
        <v>Prov.</v>
      </c>
      <c r="L50" s="21" t="str">
        <f>L6</f>
        <v>Prov.</v>
      </c>
      <c r="M50" s="21" t="s">
        <v>49</v>
      </c>
      <c r="N50" s="21" t="s">
        <v>48</v>
      </c>
      <c r="O50" s="21"/>
      <c r="P50" s="11"/>
      <c r="Q50" s="36"/>
      <c r="R50" s="21" t="str">
        <f>R6</f>
        <v>FY 2023/24</v>
      </c>
      <c r="S50" s="21"/>
      <c r="T50" s="11"/>
    </row>
    <row r="51" spans="2:20" ht="18" x14ac:dyDescent="0.35">
      <c r="B51" s="8" t="s">
        <v>0</v>
      </c>
      <c r="C51" s="8"/>
      <c r="D51" s="8"/>
      <c r="E51" s="8"/>
      <c r="F51" s="8"/>
      <c r="G51" s="22" t="s">
        <v>35</v>
      </c>
      <c r="H51" s="22" t="s">
        <v>69</v>
      </c>
      <c r="I51" s="22" t="s">
        <v>70</v>
      </c>
      <c r="J51" s="22" t="str">
        <f>J7</f>
        <v>July</v>
      </c>
      <c r="K51" s="22" t="str">
        <f>K7</f>
        <v>August</v>
      </c>
      <c r="L51" s="22" t="str">
        <f t="shared" ref="L51:M51" si="60">L7</f>
        <v>September</v>
      </c>
      <c r="M51" s="22" t="str">
        <f t="shared" si="60"/>
        <v>Apr-Sept.</v>
      </c>
      <c r="N51" s="22" t="str">
        <f>+N7</f>
        <v>Apr-Sept.</v>
      </c>
      <c r="O51" s="22" t="str">
        <f>O7</f>
        <v>Diff</v>
      </c>
      <c r="P51" s="12" t="str">
        <f>P7</f>
        <v>Diff %</v>
      </c>
      <c r="Q51" s="12"/>
      <c r="R51" s="22" t="str">
        <f>+R7</f>
        <v>Apr-Sept.</v>
      </c>
      <c r="S51" s="22" t="str">
        <f>S7</f>
        <v>Diff</v>
      </c>
      <c r="T51" s="12" t="str">
        <f>T7</f>
        <v>Diff %</v>
      </c>
    </row>
    <row r="52" spans="2:20" x14ac:dyDescent="0.3">
      <c r="B52" s="3"/>
      <c r="C52" s="3"/>
      <c r="D52" s="3"/>
      <c r="E52" s="3"/>
      <c r="F52" s="3"/>
    </row>
    <row r="53" spans="2:20" x14ac:dyDescent="0.3">
      <c r="B53" s="4" t="s">
        <v>1</v>
      </c>
      <c r="C53" s="2"/>
      <c r="D53" s="2"/>
      <c r="E53" s="2"/>
      <c r="F53" s="2"/>
      <c r="G53" s="25">
        <f t="shared" ref="G53:L53" si="61">G55+G88+G90+G92+G94</f>
        <v>68530.851489447916</v>
      </c>
      <c r="H53" s="25">
        <f t="shared" si="61"/>
        <v>74559.555501974304</v>
      </c>
      <c r="I53" s="25">
        <f t="shared" si="61"/>
        <v>81786.802381740315</v>
      </c>
      <c r="J53" s="25">
        <f t="shared" si="61"/>
        <v>77002.927524500003</v>
      </c>
      <c r="K53" s="25">
        <f t="shared" si="61"/>
        <v>67117.993905390002</v>
      </c>
      <c r="L53" s="25">
        <f t="shared" si="61"/>
        <v>83648.664340742398</v>
      </c>
      <c r="M53" s="25">
        <f t="shared" ref="M53:N53" si="62">M55+M88+M90+M92+M94</f>
        <v>452646.79514379491</v>
      </c>
      <c r="N53" s="25">
        <f t="shared" si="62"/>
        <v>440481.87138499139</v>
      </c>
      <c r="O53" s="25">
        <f t="shared" ref="O53" si="63">M53-N53</f>
        <v>12164.923758803518</v>
      </c>
      <c r="P53" s="13">
        <f t="shared" ref="P53" si="64">O53/ABS(N53)</f>
        <v>2.7617308563809409E-2</v>
      </c>
      <c r="Q53" s="13"/>
      <c r="R53" s="25">
        <f t="shared" ref="R53:S53" si="65">R55+R88+R90+R92+R94</f>
        <v>427096.62519549369</v>
      </c>
      <c r="S53" s="25">
        <f t="shared" si="65"/>
        <v>25550.16994830122</v>
      </c>
      <c r="T53" s="13">
        <f>S53/ABS(R53)</f>
        <v>5.9822926338053396E-2</v>
      </c>
    </row>
    <row r="54" spans="2:20" x14ac:dyDescent="0.3">
      <c r="B54" s="2"/>
      <c r="C54" s="2"/>
      <c r="D54" s="2" t="s">
        <v>27</v>
      </c>
      <c r="E54" s="2"/>
      <c r="F54" s="2"/>
      <c r="G54" s="25"/>
      <c r="H54" s="25"/>
      <c r="I54" s="25"/>
      <c r="J54" s="25"/>
      <c r="K54" s="25"/>
      <c r="L54" s="25"/>
      <c r="M54" s="25"/>
      <c r="N54" s="25"/>
      <c r="O54" s="13"/>
      <c r="P54" s="14"/>
      <c r="Q54" s="14"/>
      <c r="R54" s="25"/>
      <c r="S54" s="25"/>
      <c r="T54" s="14"/>
    </row>
    <row r="55" spans="2:20" x14ac:dyDescent="0.3">
      <c r="B55" s="4" t="s">
        <v>9</v>
      </c>
      <c r="C55" s="2"/>
      <c r="D55" s="2"/>
      <c r="E55" s="2"/>
      <c r="F55" s="2"/>
      <c r="G55" s="25">
        <f t="shared" ref="G55:L55" si="66">G57+G65+G80</f>
        <v>65422.986912260007</v>
      </c>
      <c r="H55" s="25">
        <f t="shared" si="66"/>
        <v>68814.061651830008</v>
      </c>
      <c r="I55" s="25">
        <f t="shared" si="66"/>
        <v>74683.092157039995</v>
      </c>
      <c r="J55" s="25">
        <f t="shared" si="66"/>
        <v>61919.540986450003</v>
      </c>
      <c r="K55" s="25">
        <f t="shared" si="66"/>
        <v>62728.278698139999</v>
      </c>
      <c r="L55" s="25">
        <f t="shared" si="66"/>
        <v>75208.473863680003</v>
      </c>
      <c r="M55" s="25">
        <f t="shared" ref="M55:N55" si="67">M57+M65+M80</f>
        <v>408776.43426939996</v>
      </c>
      <c r="N55" s="25">
        <f t="shared" si="67"/>
        <v>406031.66655908874</v>
      </c>
      <c r="O55" s="25">
        <f t="shared" ref="O55" si="68">M55-N55</f>
        <v>2744.7677103112219</v>
      </c>
      <c r="P55" s="13">
        <f t="shared" ref="P55:P63" si="69">O55/ABS(N55)</f>
        <v>6.7599843469641867E-3</v>
      </c>
      <c r="Q55" s="13"/>
      <c r="R55" s="25">
        <f t="shared" ref="R55:S55" si="70">R57+R65+R80</f>
        <v>390094.2629934873</v>
      </c>
      <c r="S55" s="25">
        <f t="shared" si="70"/>
        <v>18682.1712759127</v>
      </c>
      <c r="T55" s="13">
        <f>S55/ABS(R55)</f>
        <v>4.7891427914243903E-2</v>
      </c>
    </row>
    <row r="56" spans="2:20" x14ac:dyDescent="0.3">
      <c r="B56" s="2"/>
      <c r="C56" s="2"/>
      <c r="D56" s="2"/>
      <c r="E56" s="2"/>
      <c r="F56" s="2"/>
      <c r="G56" s="24"/>
      <c r="H56" s="24"/>
      <c r="I56" s="24"/>
      <c r="J56" s="24"/>
      <c r="K56" s="24"/>
      <c r="L56" s="24"/>
      <c r="M56" s="24"/>
      <c r="N56" s="24"/>
      <c r="O56" s="24"/>
      <c r="P56" s="14"/>
      <c r="Q56" s="14"/>
      <c r="R56" s="24"/>
      <c r="S56" s="24"/>
      <c r="T56" s="14"/>
    </row>
    <row r="57" spans="2:20" x14ac:dyDescent="0.3">
      <c r="B57" s="2"/>
      <c r="C57" s="2" t="s">
        <v>55</v>
      </c>
      <c r="D57" s="2"/>
      <c r="E57" s="2"/>
      <c r="F57" s="2"/>
      <c r="G57" s="23">
        <f t="shared" ref="G57:L57" si="71">SUM(G58:G63)</f>
        <v>19355.366971000003</v>
      </c>
      <c r="H57" s="23">
        <f t="shared" si="71"/>
        <v>16562.564015999997</v>
      </c>
      <c r="I57" s="23">
        <f t="shared" si="71"/>
        <v>30698.016259999997</v>
      </c>
      <c r="J57" s="23">
        <f t="shared" si="71"/>
        <v>16788.845234</v>
      </c>
      <c r="K57" s="23">
        <f t="shared" si="71"/>
        <v>15424.395360999999</v>
      </c>
      <c r="L57" s="23">
        <f t="shared" si="71"/>
        <v>30553.812364000001</v>
      </c>
      <c r="M57" s="23">
        <f t="shared" ref="M57:O57" si="72">SUM(M58:M63)</f>
        <v>129383.000206</v>
      </c>
      <c r="N57" s="23">
        <f t="shared" si="72"/>
        <v>119861.00900319549</v>
      </c>
      <c r="O57" s="23">
        <f t="shared" si="72"/>
        <v>9521.991202804511</v>
      </c>
      <c r="P57" s="14">
        <f t="shared" si="69"/>
        <v>7.944194097807615E-2</v>
      </c>
      <c r="Q57" s="14"/>
      <c r="R57" s="23">
        <f t="shared" ref="R57:S57" si="73">SUM(R58:R63)</f>
        <v>116474.22820400001</v>
      </c>
      <c r="S57" s="23">
        <f t="shared" si="73"/>
        <v>12908.772001999996</v>
      </c>
      <c r="T57" s="14">
        <f t="shared" ref="T57" si="74">S57/ABS(R57)</f>
        <v>0.11082942725656693</v>
      </c>
    </row>
    <row r="58" spans="2:20" x14ac:dyDescent="0.3">
      <c r="B58" s="2"/>
      <c r="C58" s="2"/>
      <c r="D58" s="2" t="s">
        <v>58</v>
      </c>
      <c r="E58" s="2"/>
      <c r="F58" s="2"/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46">
        <f t="shared" ref="M58:M63" si="75">SUM(G58:L58)</f>
        <v>0</v>
      </c>
      <c r="N58" s="23">
        <v>0</v>
      </c>
      <c r="O58" s="23">
        <f t="shared" ref="O58:O63" si="76">M58-N58</f>
        <v>0</v>
      </c>
      <c r="P58" s="14">
        <v>0</v>
      </c>
      <c r="Q58" s="14"/>
      <c r="R58" s="23">
        <v>0</v>
      </c>
      <c r="S58" s="23">
        <f t="shared" ref="S58:S63" si="77">M58-R58</f>
        <v>0</v>
      </c>
      <c r="T58" s="14">
        <v>0</v>
      </c>
    </row>
    <row r="59" spans="2:20" x14ac:dyDescent="0.3">
      <c r="B59" s="2"/>
      <c r="C59" s="2"/>
      <c r="D59" s="2" t="s">
        <v>59</v>
      </c>
      <c r="E59" s="2"/>
      <c r="F59" s="2"/>
      <c r="G59" s="23">
        <v>1917.3567880000001</v>
      </c>
      <c r="H59" s="23">
        <v>1205.872421</v>
      </c>
      <c r="I59" s="23">
        <v>14924.910232</v>
      </c>
      <c r="J59" s="23">
        <v>1160.0179230000001</v>
      </c>
      <c r="K59" s="23">
        <v>1027.60788</v>
      </c>
      <c r="L59" s="23">
        <v>15338.861650000001</v>
      </c>
      <c r="M59" s="46">
        <f t="shared" si="75"/>
        <v>35574.626894000001</v>
      </c>
      <c r="N59" s="23">
        <v>30712.907781471135</v>
      </c>
      <c r="O59" s="23">
        <f t="shared" si="76"/>
        <v>4861.7191125288664</v>
      </c>
      <c r="P59" s="14">
        <f t="shared" si="69"/>
        <v>0.15829563085074949</v>
      </c>
      <c r="Q59" s="14"/>
      <c r="R59" s="23">
        <v>33168.950558999997</v>
      </c>
      <c r="S59" s="23">
        <f t="shared" si="77"/>
        <v>2405.6763350000037</v>
      </c>
      <c r="T59" s="14">
        <f t="shared" ref="T59:T63" si="78">S59/ABS(R59)</f>
        <v>7.2527960470767816E-2</v>
      </c>
    </row>
    <row r="60" spans="2:20" x14ac:dyDescent="0.3">
      <c r="B60" s="2"/>
      <c r="C60" s="2"/>
      <c r="D60" s="2" t="s">
        <v>28</v>
      </c>
      <c r="E60" s="2"/>
      <c r="F60" s="2"/>
      <c r="G60" s="23">
        <v>13558.700043000001</v>
      </c>
      <c r="H60" s="23">
        <v>11466.6765</v>
      </c>
      <c r="I60" s="23">
        <v>10778.948493</v>
      </c>
      <c r="J60" s="23">
        <v>12153.336557000001</v>
      </c>
      <c r="K60" s="23">
        <v>10864.985721999999</v>
      </c>
      <c r="L60" s="23">
        <v>12120.904951</v>
      </c>
      <c r="M60" s="46">
        <f t="shared" si="75"/>
        <v>70943.552265999999</v>
      </c>
      <c r="N60" s="23">
        <v>68390.093369694165</v>
      </c>
      <c r="O60" s="23">
        <f t="shared" si="76"/>
        <v>2553.4588963058341</v>
      </c>
      <c r="P60" s="14">
        <f t="shared" si="69"/>
        <v>3.7336678025904749E-2</v>
      </c>
      <c r="Q60" s="14"/>
      <c r="R60" s="23">
        <v>63805.051620000006</v>
      </c>
      <c r="S60" s="23">
        <f t="shared" si="77"/>
        <v>7138.5006459999931</v>
      </c>
      <c r="T60" s="14">
        <f t="shared" si="78"/>
        <v>0.11187986632334916</v>
      </c>
    </row>
    <row r="61" spans="2:20" x14ac:dyDescent="0.3">
      <c r="B61" s="2"/>
      <c r="C61" s="2"/>
      <c r="D61" s="2" t="s">
        <v>60</v>
      </c>
      <c r="E61" s="2"/>
      <c r="F61" s="2"/>
      <c r="G61" s="23">
        <v>164.61034900000001</v>
      </c>
      <c r="H61" s="23">
        <v>441.92157800000001</v>
      </c>
      <c r="I61" s="23">
        <v>189.20205300000001</v>
      </c>
      <c r="J61" s="23">
        <v>460.03058499999997</v>
      </c>
      <c r="K61" s="23">
        <v>231.373999</v>
      </c>
      <c r="L61" s="23">
        <v>211.730288</v>
      </c>
      <c r="M61" s="46">
        <f t="shared" si="75"/>
        <v>1698.8688519999998</v>
      </c>
      <c r="N61" s="23">
        <v>2157.6106290811967</v>
      </c>
      <c r="O61" s="23">
        <f t="shared" si="76"/>
        <v>-458.74177708119691</v>
      </c>
      <c r="P61" s="14">
        <f t="shared" si="69"/>
        <v>-0.2126156457045954</v>
      </c>
      <c r="Q61" s="14"/>
      <c r="R61" s="23">
        <v>1523.4294240000004</v>
      </c>
      <c r="S61" s="23">
        <f t="shared" si="77"/>
        <v>175.43942799999945</v>
      </c>
      <c r="T61" s="14">
        <f t="shared" si="78"/>
        <v>0.11516085040510508</v>
      </c>
    </row>
    <row r="62" spans="2:20" x14ac:dyDescent="0.3">
      <c r="B62" s="2"/>
      <c r="C62" s="2"/>
      <c r="D62" s="2" t="s">
        <v>61</v>
      </c>
      <c r="E62" s="2"/>
      <c r="F62" s="2"/>
      <c r="G62" s="23">
        <v>602.99381200000005</v>
      </c>
      <c r="H62" s="23">
        <v>448.33113200000003</v>
      </c>
      <c r="I62" s="23">
        <v>682.481312</v>
      </c>
      <c r="J62" s="23">
        <v>257.21015499999999</v>
      </c>
      <c r="K62" s="23">
        <v>225.36475999999999</v>
      </c>
      <c r="L62" s="23">
        <v>501.16534300000001</v>
      </c>
      <c r="M62" s="46">
        <f t="shared" si="75"/>
        <v>2717.5465140000001</v>
      </c>
      <c r="N62" s="23">
        <v>2520.4607488465731</v>
      </c>
      <c r="O62" s="23">
        <f t="shared" si="76"/>
        <v>197.08576515342702</v>
      </c>
      <c r="P62" s="14">
        <f t="shared" si="69"/>
        <v>7.8194340159281783E-2</v>
      </c>
      <c r="Q62" s="14"/>
      <c r="R62" s="23">
        <v>2335.0777319999997</v>
      </c>
      <c r="S62" s="23">
        <f t="shared" si="77"/>
        <v>382.46878200000037</v>
      </c>
      <c r="T62" s="14">
        <f t="shared" si="78"/>
        <v>0.16379274092619389</v>
      </c>
    </row>
    <row r="63" spans="2:20" x14ac:dyDescent="0.3">
      <c r="B63" s="2"/>
      <c r="C63" s="2"/>
      <c r="D63" s="2" t="s">
        <v>62</v>
      </c>
      <c r="E63" s="2"/>
      <c r="F63" s="2"/>
      <c r="G63" s="23">
        <v>3111.7059790000003</v>
      </c>
      <c r="H63" s="23">
        <v>2999.762385</v>
      </c>
      <c r="I63" s="23">
        <v>4122.4741699999995</v>
      </c>
      <c r="J63" s="23">
        <v>2758.2500140000002</v>
      </c>
      <c r="K63" s="23">
        <v>3075.0630000000001</v>
      </c>
      <c r="L63" s="23">
        <v>2381.1501319999998</v>
      </c>
      <c r="M63" s="46">
        <f t="shared" si="75"/>
        <v>18448.40568</v>
      </c>
      <c r="N63" s="23">
        <v>16079.936474102418</v>
      </c>
      <c r="O63" s="23">
        <f t="shared" si="76"/>
        <v>2368.4692058975816</v>
      </c>
      <c r="P63" s="14">
        <f t="shared" si="69"/>
        <v>0.14729344296304439</v>
      </c>
      <c r="Q63" s="14"/>
      <c r="R63" s="23">
        <v>15641.718869</v>
      </c>
      <c r="S63" s="23">
        <f t="shared" si="77"/>
        <v>2806.6868109999996</v>
      </c>
      <c r="T63" s="14">
        <f t="shared" si="78"/>
        <v>0.17943595806228907</v>
      </c>
    </row>
    <row r="64" spans="2:20" x14ac:dyDescent="0.3">
      <c r="B64" s="2"/>
      <c r="C64" s="2"/>
      <c r="D64" s="2"/>
      <c r="E64" s="2"/>
      <c r="F64" s="2"/>
      <c r="G64" s="23"/>
      <c r="H64" s="23"/>
      <c r="I64" s="23"/>
      <c r="J64" s="23"/>
      <c r="K64" s="23"/>
      <c r="L64" s="23"/>
      <c r="M64" s="23"/>
      <c r="N64" s="23"/>
      <c r="O64" s="23"/>
      <c r="P64" s="14"/>
      <c r="Q64" s="14"/>
      <c r="R64" s="23"/>
      <c r="S64" s="23"/>
      <c r="T64" s="14"/>
    </row>
    <row r="65" spans="2:20" x14ac:dyDescent="0.3">
      <c r="B65" s="2"/>
      <c r="C65" s="2" t="s">
        <v>54</v>
      </c>
      <c r="D65" s="2"/>
      <c r="E65" s="2"/>
      <c r="F65" s="2"/>
      <c r="G65" s="23">
        <f t="shared" ref="G65:M65" si="79">SUM(G66:G78)</f>
        <v>22687.866880129997</v>
      </c>
      <c r="H65" s="23">
        <f t="shared" si="79"/>
        <v>23253.505496670001</v>
      </c>
      <c r="I65" s="23">
        <f t="shared" si="79"/>
        <v>21130.315241169999</v>
      </c>
      <c r="J65" s="23">
        <f t="shared" si="79"/>
        <v>21398.513473790001</v>
      </c>
      <c r="K65" s="23">
        <f t="shared" si="79"/>
        <v>21316.892862559998</v>
      </c>
      <c r="L65" s="23">
        <f t="shared" si="79"/>
        <v>21954.912999960001</v>
      </c>
      <c r="M65" s="23">
        <f t="shared" si="79"/>
        <v>131742.00695427999</v>
      </c>
      <c r="N65" s="23">
        <f t="shared" ref="N65:O65" si="80">SUM(N66:N78)</f>
        <v>133701.67250659215</v>
      </c>
      <c r="O65" s="23">
        <f t="shared" si="80"/>
        <v>-1959.6655523121476</v>
      </c>
      <c r="P65" s="14">
        <f t="shared" ref="P65:P78" si="81">O65/ABS(N65)</f>
        <v>-1.4657001035013429E-2</v>
      </c>
      <c r="Q65" s="14"/>
      <c r="R65" s="23">
        <f t="shared" ref="R65:S65" si="82">SUM(R66:R78)</f>
        <v>125355.9964148073</v>
      </c>
      <c r="S65" s="23">
        <f t="shared" si="82"/>
        <v>6386.0105394726907</v>
      </c>
      <c r="T65" s="14">
        <f t="shared" ref="T65:T66" si="83">S65/ABS(R65)</f>
        <v>5.0943000112584659E-2</v>
      </c>
    </row>
    <row r="66" spans="2:20" x14ac:dyDescent="0.3">
      <c r="B66" s="2"/>
      <c r="C66" s="2"/>
      <c r="D66" s="4" t="s">
        <v>41</v>
      </c>
      <c r="E66" s="2"/>
      <c r="F66" s="2"/>
      <c r="G66" s="31">
        <v>6.0668759999999997</v>
      </c>
      <c r="H66" s="31">
        <v>7.8339449999999999</v>
      </c>
      <c r="I66" s="31">
        <v>7.3659369999999997</v>
      </c>
      <c r="J66" s="31">
        <v>6.8790480000000001</v>
      </c>
      <c r="K66" s="31">
        <v>4.8993080000000004</v>
      </c>
      <c r="L66" s="31">
        <v>4.7898430000000003</v>
      </c>
      <c r="M66" s="46">
        <f t="shared" ref="M66:M78" si="84">SUM(G66:L66)</f>
        <v>37.834956999999996</v>
      </c>
      <c r="N66" s="31">
        <v>0</v>
      </c>
      <c r="O66" s="23">
        <f t="shared" ref="O66:O78" si="85">M66-N66</f>
        <v>37.834956999999996</v>
      </c>
      <c r="P66" s="14" t="s">
        <v>47</v>
      </c>
      <c r="Q66" s="14"/>
      <c r="R66" s="31">
        <v>49.501621999999998</v>
      </c>
      <c r="S66" s="23">
        <f t="shared" ref="S66:S78" si="86">M66-R66</f>
        <v>-11.666665000000002</v>
      </c>
      <c r="T66" s="14">
        <f t="shared" si="83"/>
        <v>-0.23568247925290212</v>
      </c>
    </row>
    <row r="67" spans="2:20" x14ac:dyDescent="0.3">
      <c r="B67" s="2"/>
      <c r="C67" s="2"/>
      <c r="D67" s="2" t="s">
        <v>63</v>
      </c>
      <c r="E67" s="2"/>
      <c r="F67" s="2"/>
      <c r="G67" s="31">
        <v>953.83047599999998</v>
      </c>
      <c r="H67" s="31">
        <v>2106.0824579999999</v>
      </c>
      <c r="I67" s="31">
        <v>1647.8368499999999</v>
      </c>
      <c r="J67" s="31">
        <v>1728.3203900000001</v>
      </c>
      <c r="K67" s="31">
        <v>1687.4705100000001</v>
      </c>
      <c r="L67" s="31">
        <v>2487.0359600000002</v>
      </c>
      <c r="M67" s="46">
        <f t="shared" si="84"/>
        <v>10610.576644000001</v>
      </c>
      <c r="N67" s="31">
        <v>10553.394855164781</v>
      </c>
      <c r="O67" s="23">
        <f t="shared" si="85"/>
        <v>57.181788835219777</v>
      </c>
      <c r="P67" s="14">
        <f t="shared" si="81"/>
        <v>5.4183312213733088E-3</v>
      </c>
      <c r="Q67" s="14"/>
      <c r="R67" s="31">
        <v>10392.488149999999</v>
      </c>
      <c r="S67" s="23">
        <f t="shared" si="86"/>
        <v>218.08849400000145</v>
      </c>
      <c r="T67" s="14">
        <f t="shared" ref="T67:T71" si="87">S67/ABS(R67)</f>
        <v>2.0985204972305063E-2</v>
      </c>
    </row>
    <row r="68" spans="2:20" x14ac:dyDescent="0.3">
      <c r="B68" s="2"/>
      <c r="D68" s="2" t="s">
        <v>21</v>
      </c>
      <c r="E68" s="2"/>
      <c r="F68" s="2"/>
      <c r="G68" s="31">
        <v>214.532588</v>
      </c>
      <c r="H68" s="31">
        <v>7.8221230000000004</v>
      </c>
      <c r="I68" s="31">
        <v>0.82693000000000005</v>
      </c>
      <c r="J68" s="31">
        <v>236.569705</v>
      </c>
      <c r="K68" s="31">
        <v>16.945533000000001</v>
      </c>
      <c r="L68" s="31">
        <v>4.0117730000000513</v>
      </c>
      <c r="M68" s="46">
        <f t="shared" si="84"/>
        <v>480.70865200000009</v>
      </c>
      <c r="N68" s="31">
        <v>414.89475820530873</v>
      </c>
      <c r="O68" s="23">
        <f t="shared" si="85"/>
        <v>65.813893794691353</v>
      </c>
      <c r="P68" s="14">
        <f t="shared" si="81"/>
        <v>0.15862792308916965</v>
      </c>
      <c r="Q68" s="14"/>
      <c r="R68" s="31">
        <v>388.33653299999997</v>
      </c>
      <c r="S68" s="23">
        <f t="shared" si="86"/>
        <v>92.372119000000112</v>
      </c>
      <c r="T68" s="14">
        <f t="shared" si="87"/>
        <v>0.23786615770193353</v>
      </c>
    </row>
    <row r="69" spans="2:20" x14ac:dyDescent="0.3">
      <c r="B69" s="2"/>
      <c r="C69" s="2"/>
      <c r="D69" s="2" t="s">
        <v>64</v>
      </c>
      <c r="E69" s="2"/>
      <c r="F69" s="2"/>
      <c r="G69" s="31">
        <v>458.73587099999997</v>
      </c>
      <c r="H69" s="31">
        <v>462.65967000000001</v>
      </c>
      <c r="I69" s="31">
        <v>403.08625000000001</v>
      </c>
      <c r="J69" s="31">
        <v>428.86453399999999</v>
      </c>
      <c r="K69" s="31">
        <v>429.51923399999998</v>
      </c>
      <c r="L69" s="31">
        <v>426.32145000000003</v>
      </c>
      <c r="M69" s="46">
        <f t="shared" si="84"/>
        <v>2609.1870089999998</v>
      </c>
      <c r="N69" s="31">
        <v>2547.9491280370917</v>
      </c>
      <c r="O69" s="23">
        <f t="shared" si="85"/>
        <v>61.237880962908093</v>
      </c>
      <c r="P69" s="14">
        <f t="shared" si="81"/>
        <v>2.4034185097755463E-2</v>
      </c>
      <c r="Q69" s="14"/>
      <c r="R69" s="31">
        <v>2459.6058849999999</v>
      </c>
      <c r="S69" s="23">
        <f t="shared" si="86"/>
        <v>149.58112399999982</v>
      </c>
      <c r="T69" s="14">
        <f t="shared" si="87"/>
        <v>6.0815078103457952E-2</v>
      </c>
    </row>
    <row r="70" spans="2:20" x14ac:dyDescent="0.3">
      <c r="B70" s="2"/>
      <c r="C70" s="2"/>
      <c r="D70" s="2" t="s">
        <v>65</v>
      </c>
      <c r="E70" s="2"/>
      <c r="F70" s="2"/>
      <c r="G70" s="31">
        <v>683.89695187000007</v>
      </c>
      <c r="H70" s="31">
        <v>157.86602467</v>
      </c>
      <c r="I70" s="31">
        <v>82.426508170000005</v>
      </c>
      <c r="J70" s="31">
        <v>17.425843790000002</v>
      </c>
      <c r="K70" s="31">
        <v>72.419631559999999</v>
      </c>
      <c r="L70" s="31">
        <v>48.942653959999959</v>
      </c>
      <c r="M70" s="46">
        <f t="shared" si="84"/>
        <v>1062.9776140200001</v>
      </c>
      <c r="N70" s="31">
        <v>757.40930104055599</v>
      </c>
      <c r="O70" s="23">
        <f t="shared" si="85"/>
        <v>305.56831297944416</v>
      </c>
      <c r="P70" s="14">
        <f t="shared" si="81"/>
        <v>0.403438817769525</v>
      </c>
      <c r="Q70" s="14"/>
      <c r="R70" s="31">
        <v>629.71161680730927</v>
      </c>
      <c r="S70" s="23">
        <f t="shared" si="86"/>
        <v>433.26599721269088</v>
      </c>
      <c r="T70" s="14">
        <f t="shared" si="87"/>
        <v>0.6880387555963885</v>
      </c>
    </row>
    <row r="71" spans="2:20" x14ac:dyDescent="0.3">
      <c r="B71" s="2"/>
      <c r="C71" s="2"/>
      <c r="D71" s="2" t="s">
        <v>45</v>
      </c>
      <c r="E71" s="2"/>
      <c r="F71" s="2"/>
      <c r="G71" s="31">
        <v>0.90754999999999997</v>
      </c>
      <c r="H71" s="31">
        <v>105.37909999999999</v>
      </c>
      <c r="I71" s="31">
        <v>0</v>
      </c>
      <c r="J71" s="31">
        <v>1.0294289999999999</v>
      </c>
      <c r="K71" s="31">
        <v>8.0901060000000005</v>
      </c>
      <c r="L71" s="31">
        <v>6.703391999999992</v>
      </c>
      <c r="M71" s="46">
        <f t="shared" si="84"/>
        <v>122.10957699999999</v>
      </c>
      <c r="N71" s="31">
        <v>15.698949423169063</v>
      </c>
      <c r="O71" s="23">
        <f t="shared" si="85"/>
        <v>106.41062757683092</v>
      </c>
      <c r="P71" s="14">
        <f t="shared" si="81"/>
        <v>6.7782005475975584</v>
      </c>
      <c r="Q71" s="14"/>
      <c r="R71" s="31">
        <v>13.702017999999999</v>
      </c>
      <c r="S71" s="23">
        <f t="shared" si="86"/>
        <v>108.40755899999999</v>
      </c>
      <c r="T71" s="14">
        <f t="shared" si="87"/>
        <v>7.9117951093043377</v>
      </c>
    </row>
    <row r="72" spans="2:20" x14ac:dyDescent="0.3">
      <c r="B72" s="2"/>
      <c r="C72" s="2"/>
      <c r="D72" s="2" t="s">
        <v>66</v>
      </c>
      <c r="E72" s="2"/>
      <c r="F72" s="2"/>
      <c r="G72" s="31">
        <v>770.12268800000004</v>
      </c>
      <c r="H72" s="31">
        <v>655.082041</v>
      </c>
      <c r="I72" s="31">
        <v>669.25258599999995</v>
      </c>
      <c r="J72" s="31">
        <v>667.824749</v>
      </c>
      <c r="K72" s="31">
        <v>527.54709500000001</v>
      </c>
      <c r="L72" s="31">
        <v>728.57415600000002</v>
      </c>
      <c r="M72" s="46">
        <f t="shared" si="84"/>
        <v>4018.403315</v>
      </c>
      <c r="N72" s="31">
        <v>4733.1475181533197</v>
      </c>
      <c r="O72" s="23">
        <f t="shared" si="85"/>
        <v>-714.74420315331963</v>
      </c>
      <c r="P72" s="14">
        <f t="shared" si="81"/>
        <v>-0.15100822452966425</v>
      </c>
      <c r="Q72" s="14"/>
      <c r="R72" s="31">
        <v>3953.1652629999999</v>
      </c>
      <c r="S72" s="23">
        <f t="shared" si="86"/>
        <v>65.238052000000152</v>
      </c>
      <c r="T72" s="14">
        <f t="shared" ref="T72:T78" si="88">S72/ABS(R72)</f>
        <v>1.6502738352631365E-2</v>
      </c>
    </row>
    <row r="73" spans="2:20" x14ac:dyDescent="0.3">
      <c r="B73" s="2"/>
      <c r="C73" s="2"/>
      <c r="D73" s="2" t="s">
        <v>53</v>
      </c>
      <c r="E73" s="2"/>
      <c r="F73" s="2"/>
      <c r="G73" s="31">
        <v>309.82206300000001</v>
      </c>
      <c r="H73" s="31">
        <v>288.98552100000001</v>
      </c>
      <c r="I73" s="31">
        <v>293.38660099999998</v>
      </c>
      <c r="J73" s="31">
        <v>290.913973</v>
      </c>
      <c r="K73" s="31">
        <v>275.123244</v>
      </c>
      <c r="L73" s="31">
        <v>274.69113399999998</v>
      </c>
      <c r="M73" s="46">
        <f t="shared" si="84"/>
        <v>1732.9225359999998</v>
      </c>
      <c r="N73" s="31">
        <v>1975.2908344669477</v>
      </c>
      <c r="O73" s="23">
        <f t="shared" si="85"/>
        <v>-242.36829846694786</v>
      </c>
      <c r="P73" s="14">
        <f t="shared" si="81"/>
        <v>-0.12270005724617936</v>
      </c>
      <c r="Q73" s="14"/>
      <c r="R73" s="31">
        <v>1756.1128759999999</v>
      </c>
      <c r="S73" s="23">
        <f t="shared" si="86"/>
        <v>-23.190340000000106</v>
      </c>
      <c r="T73" s="14">
        <f t="shared" si="88"/>
        <v>-1.3205495111921329E-2</v>
      </c>
    </row>
    <row r="74" spans="2:20" x14ac:dyDescent="0.3">
      <c r="B74" s="2"/>
      <c r="C74" s="2"/>
      <c r="D74" s="2" t="s">
        <v>67</v>
      </c>
      <c r="E74" s="2"/>
      <c r="F74" s="2"/>
      <c r="G74" s="31">
        <v>4490.9451452600006</v>
      </c>
      <c r="H74" s="31">
        <v>4228.7991590000001</v>
      </c>
      <c r="I74" s="31">
        <v>3686.3234900000002</v>
      </c>
      <c r="J74" s="31">
        <v>4111.1527980000001</v>
      </c>
      <c r="K74" s="31">
        <v>3910.3394920000001</v>
      </c>
      <c r="L74" s="31">
        <v>4350.9550710000003</v>
      </c>
      <c r="M74" s="46">
        <f t="shared" si="84"/>
        <v>24778.51515526</v>
      </c>
      <c r="N74" s="31">
        <v>25509.806738113381</v>
      </c>
      <c r="O74" s="23">
        <f t="shared" si="85"/>
        <v>-731.29158285338053</v>
      </c>
      <c r="P74" s="14">
        <f t="shared" si="81"/>
        <v>-2.8667076562394388E-2</v>
      </c>
      <c r="Q74" s="14"/>
      <c r="R74" s="31">
        <v>22159.734506999997</v>
      </c>
      <c r="S74" s="23">
        <f t="shared" si="86"/>
        <v>2618.7806482600026</v>
      </c>
      <c r="T74" s="14">
        <f t="shared" si="88"/>
        <v>0.11817743788549276</v>
      </c>
    </row>
    <row r="75" spans="2:20" x14ac:dyDescent="0.3">
      <c r="B75" s="2"/>
      <c r="C75" s="2"/>
      <c r="D75" s="2" t="s">
        <v>40</v>
      </c>
      <c r="E75" s="2"/>
      <c r="F75" s="2"/>
      <c r="G75" s="31">
        <v>230.153086</v>
      </c>
      <c r="H75" s="31">
        <v>222.78151099999999</v>
      </c>
      <c r="I75" s="31">
        <v>226.482877</v>
      </c>
      <c r="J75" s="31">
        <v>213.28970000000001</v>
      </c>
      <c r="K75" s="31">
        <v>251.74010000000001</v>
      </c>
      <c r="L75" s="31">
        <v>224.44671500000001</v>
      </c>
      <c r="M75" s="46">
        <f t="shared" si="84"/>
        <v>1368.8939890000001</v>
      </c>
      <c r="N75" s="31">
        <v>1560.2919304112881</v>
      </c>
      <c r="O75" s="23">
        <f t="shared" si="85"/>
        <v>-191.397941411288</v>
      </c>
      <c r="P75" s="14">
        <f t="shared" si="81"/>
        <v>-0.12266803261671429</v>
      </c>
      <c r="Q75" s="14"/>
      <c r="R75" s="31">
        <v>1469.5943910000001</v>
      </c>
      <c r="S75" s="23">
        <f t="shared" si="86"/>
        <v>-100.70040199999994</v>
      </c>
      <c r="T75" s="14">
        <f t="shared" si="88"/>
        <v>-6.8522581888378981E-2</v>
      </c>
    </row>
    <row r="76" spans="2:20" x14ac:dyDescent="0.3">
      <c r="B76" s="2"/>
      <c r="C76" s="2"/>
      <c r="D76" s="2" t="s">
        <v>57</v>
      </c>
      <c r="E76" s="2"/>
      <c r="F76" s="2"/>
      <c r="G76" s="31">
        <v>206.31744900000001</v>
      </c>
      <c r="H76" s="31">
        <v>241.73158699999999</v>
      </c>
      <c r="I76" s="31">
        <v>340.79294299999998</v>
      </c>
      <c r="J76" s="31">
        <v>218.251946</v>
      </c>
      <c r="K76" s="31">
        <v>195.61378199999999</v>
      </c>
      <c r="L76" s="31">
        <v>197.98800900000001</v>
      </c>
      <c r="M76" s="46">
        <f t="shared" si="84"/>
        <v>1400.6957159999999</v>
      </c>
      <c r="N76" s="31">
        <v>1594.9853324396324</v>
      </c>
      <c r="O76" s="23">
        <f t="shared" si="85"/>
        <v>-194.28961643963248</v>
      </c>
      <c r="P76" s="14">
        <f t="shared" si="81"/>
        <v>-0.12181279193486629</v>
      </c>
      <c r="Q76" s="14"/>
      <c r="R76" s="31">
        <v>1440.310817</v>
      </c>
      <c r="S76" s="23">
        <f t="shared" si="86"/>
        <v>-39.615101000000095</v>
      </c>
      <c r="T76" s="14">
        <f t="shared" si="88"/>
        <v>-2.7504550082123068E-2</v>
      </c>
    </row>
    <row r="77" spans="2:20" x14ac:dyDescent="0.3">
      <c r="B77" s="2"/>
      <c r="C77" s="2"/>
      <c r="D77" s="2" t="s">
        <v>29</v>
      </c>
      <c r="E77" s="2"/>
      <c r="F77" s="2"/>
      <c r="G77" s="31">
        <v>13737.345339</v>
      </c>
      <c r="H77" s="31">
        <v>13747.585725000001</v>
      </c>
      <c r="I77" s="31">
        <v>13174.704035999999</v>
      </c>
      <c r="J77" s="31">
        <v>12822.934638999999</v>
      </c>
      <c r="K77" s="31">
        <v>13372.613624</v>
      </c>
      <c r="L77" s="31">
        <v>12652.833353</v>
      </c>
      <c r="M77" s="46">
        <f t="shared" si="84"/>
        <v>79508.016715999998</v>
      </c>
      <c r="N77" s="31">
        <v>80125.299038391022</v>
      </c>
      <c r="O77" s="23">
        <f t="shared" si="85"/>
        <v>-617.28232239102363</v>
      </c>
      <c r="P77" s="14">
        <f t="shared" si="81"/>
        <v>-7.7039627907692504E-3</v>
      </c>
      <c r="Q77" s="14"/>
      <c r="R77" s="31">
        <v>77298.392481000003</v>
      </c>
      <c r="S77" s="23">
        <f t="shared" si="86"/>
        <v>2209.6242349999957</v>
      </c>
      <c r="T77" s="14">
        <f t="shared" si="88"/>
        <v>2.858564278090418E-2</v>
      </c>
    </row>
    <row r="78" spans="2:20" x14ac:dyDescent="0.3">
      <c r="B78" s="2"/>
      <c r="C78" s="2"/>
      <c r="D78" s="2" t="s">
        <v>30</v>
      </c>
      <c r="E78" s="2"/>
      <c r="F78" s="2"/>
      <c r="G78" s="31">
        <v>625.19079699999998</v>
      </c>
      <c r="H78" s="31">
        <v>1020.896632</v>
      </c>
      <c r="I78" s="31">
        <v>597.83023300000002</v>
      </c>
      <c r="J78" s="31">
        <v>655.05671900000004</v>
      </c>
      <c r="K78" s="31">
        <v>564.57120299999997</v>
      </c>
      <c r="L78" s="31">
        <v>547.61949000000004</v>
      </c>
      <c r="M78" s="46">
        <f t="shared" si="84"/>
        <v>4011.165074</v>
      </c>
      <c r="N78" s="31">
        <v>3913.5041227456495</v>
      </c>
      <c r="O78" s="23">
        <f t="shared" si="85"/>
        <v>97.660951254350493</v>
      </c>
      <c r="P78" s="14">
        <f t="shared" si="81"/>
        <v>2.4954860961238286E-2</v>
      </c>
      <c r="Q78" s="14"/>
      <c r="R78" s="31">
        <v>3345.3402550000001</v>
      </c>
      <c r="S78" s="23">
        <f t="shared" si="86"/>
        <v>665.82481899999993</v>
      </c>
      <c r="T78" s="14">
        <f t="shared" si="88"/>
        <v>0.19903052253200473</v>
      </c>
    </row>
    <row r="79" spans="2:20" x14ac:dyDescent="0.3">
      <c r="B79" s="2"/>
      <c r="C79" s="2"/>
      <c r="D79" s="2"/>
      <c r="E79" s="2"/>
      <c r="F79" s="2"/>
      <c r="G79" s="27"/>
      <c r="H79" s="27"/>
      <c r="I79" s="27"/>
      <c r="J79" s="27"/>
      <c r="K79" s="27"/>
      <c r="L79" s="27"/>
      <c r="M79" s="27"/>
      <c r="N79" s="27"/>
      <c r="O79" s="27"/>
      <c r="P79" s="14"/>
      <c r="Q79" s="14"/>
      <c r="R79" s="27"/>
      <c r="S79" s="27"/>
      <c r="T79" s="14"/>
    </row>
    <row r="80" spans="2:20" x14ac:dyDescent="0.3">
      <c r="B80" s="2"/>
      <c r="C80" s="2" t="s">
        <v>22</v>
      </c>
      <c r="D80" s="2"/>
      <c r="E80" s="2"/>
      <c r="F80" s="2"/>
      <c r="G80" s="23">
        <f t="shared" ref="G80:O80" si="89">SUM(G81:G86)</f>
        <v>23379.753061129999</v>
      </c>
      <c r="H80" s="23">
        <f t="shared" si="89"/>
        <v>28997.99213916</v>
      </c>
      <c r="I80" s="23">
        <f t="shared" si="89"/>
        <v>22854.760655870003</v>
      </c>
      <c r="J80" s="23">
        <f t="shared" si="89"/>
        <v>23732.182278660002</v>
      </c>
      <c r="K80" s="23">
        <f t="shared" si="89"/>
        <v>25986.990474580001</v>
      </c>
      <c r="L80" s="23">
        <f t="shared" si="89"/>
        <v>22699.748499720004</v>
      </c>
      <c r="M80" s="23">
        <f t="shared" si="89"/>
        <v>147651.42710912001</v>
      </c>
      <c r="N80" s="23">
        <f t="shared" si="89"/>
        <v>152468.98504930115</v>
      </c>
      <c r="O80" s="23">
        <f t="shared" si="89"/>
        <v>-4817.5579401811337</v>
      </c>
      <c r="P80" s="14">
        <f t="shared" ref="P80:P86" si="90">O80/ABS(N80)</f>
        <v>-3.1596969958338522E-2</v>
      </c>
      <c r="Q80" s="14"/>
      <c r="R80" s="23">
        <f>SUM(R81:R86)</f>
        <v>148264.03837468001</v>
      </c>
      <c r="S80" s="23">
        <f>SUM(S81:S86)</f>
        <v>-612.61126555998635</v>
      </c>
      <c r="T80" s="14">
        <f t="shared" ref="T80:T86" si="91">S80/ABS(R80)</f>
        <v>-4.1318938312731529E-3</v>
      </c>
    </row>
    <row r="81" spans="1:20" x14ac:dyDescent="0.3">
      <c r="B81" s="2"/>
      <c r="C81" s="2"/>
      <c r="D81" s="2" t="s">
        <v>31</v>
      </c>
      <c r="E81" s="2"/>
      <c r="F81" s="2"/>
      <c r="G81" s="31">
        <v>5312.6153281300003</v>
      </c>
      <c r="H81" s="31">
        <v>5652.5713597100003</v>
      </c>
      <c r="I81" s="31">
        <v>5251.9591612100012</v>
      </c>
      <c r="J81" s="31">
        <v>5333.4293145000011</v>
      </c>
      <c r="K81" s="31">
        <v>5341.1742586100008</v>
      </c>
      <c r="L81" s="31">
        <v>5254.2871367200005</v>
      </c>
      <c r="M81" s="46">
        <f>SUM(G81:L81)</f>
        <v>32146.036558880005</v>
      </c>
      <c r="N81" s="31">
        <v>32034.478386636678</v>
      </c>
      <c r="O81" s="23">
        <f t="shared" ref="O81:O86" si="92">M81-N81</f>
        <v>111.55817224332714</v>
      </c>
      <c r="P81" s="14">
        <f t="shared" si="90"/>
        <v>3.4824407282955513E-3</v>
      </c>
      <c r="Q81" s="14"/>
      <c r="R81" s="31">
        <v>30761.429379689998</v>
      </c>
      <c r="S81" s="23">
        <f t="shared" ref="S81:S86" si="93">M81-R81</f>
        <v>1384.6071791900067</v>
      </c>
      <c r="T81" s="14">
        <f t="shared" si="91"/>
        <v>4.5011145681812276E-2</v>
      </c>
    </row>
    <row r="82" spans="1:20" x14ac:dyDescent="0.3">
      <c r="B82" s="2"/>
      <c r="C82" s="2"/>
      <c r="D82" s="2" t="s">
        <v>32</v>
      </c>
      <c r="E82" s="2"/>
      <c r="F82" s="2"/>
      <c r="G82" s="31">
        <v>396.21751203999997</v>
      </c>
      <c r="H82" s="31">
        <v>327.14643860000001</v>
      </c>
      <c r="I82" s="31">
        <v>299.89382139000003</v>
      </c>
      <c r="J82" s="31">
        <v>309.64848792999999</v>
      </c>
      <c r="K82" s="31">
        <v>240.18656558999999</v>
      </c>
      <c r="L82" s="31">
        <v>310.69641862000003</v>
      </c>
      <c r="M82" s="46">
        <f t="shared" ref="M82:M86" si="94">SUM(G82:L82)</f>
        <v>1883.7892441700003</v>
      </c>
      <c r="N82" s="31">
        <v>2046.4215743172144</v>
      </c>
      <c r="O82" s="23">
        <f t="shared" si="92"/>
        <v>-162.63233014721413</v>
      </c>
      <c r="P82" s="14">
        <f t="shared" si="90"/>
        <v>-7.9471567436673538E-2</v>
      </c>
      <c r="Q82" s="14"/>
      <c r="R82" s="31">
        <v>1904.0306284400001</v>
      </c>
      <c r="S82" s="23">
        <f t="shared" si="93"/>
        <v>-20.241384269999799</v>
      </c>
      <c r="T82" s="14">
        <f t="shared" si="91"/>
        <v>-1.0630808122337748E-2</v>
      </c>
    </row>
    <row r="83" spans="1:20" x14ac:dyDescent="0.3">
      <c r="B83" s="2"/>
      <c r="C83" s="2"/>
      <c r="D83" s="2" t="s">
        <v>33</v>
      </c>
      <c r="E83" s="2"/>
      <c r="F83" s="2"/>
      <c r="G83" s="31">
        <v>2725.9036637200002</v>
      </c>
      <c r="H83" s="31">
        <v>2319.7221056800004</v>
      </c>
      <c r="I83" s="31">
        <v>2100.16535049</v>
      </c>
      <c r="J83" s="31">
        <v>2310.0745049900002</v>
      </c>
      <c r="K83" s="31">
        <v>2644.7113560300004</v>
      </c>
      <c r="L83" s="31">
        <v>2600.6498959999999</v>
      </c>
      <c r="M83" s="46">
        <f t="shared" si="94"/>
        <v>14701.226876910001</v>
      </c>
      <c r="N83" s="31">
        <v>18431.228026021152</v>
      </c>
      <c r="O83" s="23">
        <f t="shared" si="92"/>
        <v>-3730.0011491111509</v>
      </c>
      <c r="P83" s="14">
        <f t="shared" si="90"/>
        <v>-0.20237398961399353</v>
      </c>
      <c r="Q83" s="14"/>
      <c r="R83" s="31">
        <v>16049.586238909998</v>
      </c>
      <c r="S83" s="23">
        <f t="shared" si="93"/>
        <v>-1348.3593619999974</v>
      </c>
      <c r="T83" s="14">
        <f t="shared" si="91"/>
        <v>-8.4012094886975155E-2</v>
      </c>
    </row>
    <row r="84" spans="1:20" x14ac:dyDescent="0.3">
      <c r="B84" s="2"/>
      <c r="C84" s="2"/>
      <c r="D84" s="2" t="s">
        <v>34</v>
      </c>
      <c r="E84" s="2"/>
      <c r="F84" s="2"/>
      <c r="G84" s="31">
        <v>10343.230960270001</v>
      </c>
      <c r="H84" s="31">
        <v>10876.95035942</v>
      </c>
      <c r="I84" s="31">
        <v>9805.4928980600034</v>
      </c>
      <c r="J84" s="31">
        <v>10066.77335888</v>
      </c>
      <c r="K84" s="31">
        <v>10367.53083964</v>
      </c>
      <c r="L84" s="31">
        <v>9770.029913620001</v>
      </c>
      <c r="M84" s="46">
        <f t="shared" si="94"/>
        <v>61230.008329889999</v>
      </c>
      <c r="N84" s="31">
        <v>62810.408239556622</v>
      </c>
      <c r="O84" s="23">
        <f t="shared" si="92"/>
        <v>-1580.399909666623</v>
      </c>
      <c r="P84" s="14">
        <f t="shared" si="90"/>
        <v>-2.5161433494255203E-2</v>
      </c>
      <c r="Q84" s="14"/>
      <c r="R84" s="31">
        <v>60772.147475129997</v>
      </c>
      <c r="S84" s="23">
        <f t="shared" si="93"/>
        <v>457.86085476000153</v>
      </c>
      <c r="T84" s="14">
        <f t="shared" si="91"/>
        <v>7.5340575211263281E-3</v>
      </c>
    </row>
    <row r="85" spans="1:20" x14ac:dyDescent="0.3">
      <c r="B85" s="2"/>
      <c r="C85" s="2"/>
      <c r="D85" s="2" t="s">
        <v>56</v>
      </c>
      <c r="E85" s="2"/>
      <c r="F85" s="2"/>
      <c r="G85" s="31">
        <v>4206.4250399900002</v>
      </c>
      <c r="H85" s="31">
        <v>9366.9859760700001</v>
      </c>
      <c r="I85" s="31">
        <v>4960.3890530000008</v>
      </c>
      <c r="J85" s="31">
        <v>5167.1104027399997</v>
      </c>
      <c r="K85" s="31">
        <v>6909.8492100900012</v>
      </c>
      <c r="L85" s="31">
        <v>4345.4004823300002</v>
      </c>
      <c r="M85" s="46">
        <f t="shared" si="94"/>
        <v>34956.160164220004</v>
      </c>
      <c r="N85" s="31">
        <v>34206.309224373006</v>
      </c>
      <c r="O85" s="23">
        <f t="shared" si="92"/>
        <v>749.85093984699779</v>
      </c>
      <c r="P85" s="14">
        <f t="shared" si="90"/>
        <v>2.1921422008098636E-2</v>
      </c>
      <c r="Q85" s="14"/>
      <c r="R85" s="31">
        <v>35992.495351990001</v>
      </c>
      <c r="S85" s="23">
        <f t="shared" si="93"/>
        <v>-1036.335187769997</v>
      </c>
      <c r="T85" s="14">
        <f t="shared" si="91"/>
        <v>-2.8793090827271543E-2</v>
      </c>
    </row>
    <row r="86" spans="1:20" x14ac:dyDescent="0.3">
      <c r="B86" s="2"/>
      <c r="C86" s="2"/>
      <c r="D86" s="2" t="s">
        <v>21</v>
      </c>
      <c r="E86" s="2"/>
      <c r="F86" s="2"/>
      <c r="G86" s="31">
        <v>395.36055698000001</v>
      </c>
      <c r="H86" s="31">
        <v>454.61589967999998</v>
      </c>
      <c r="I86" s="31">
        <v>436.86037171999999</v>
      </c>
      <c r="J86" s="31">
        <v>545.14620962000004</v>
      </c>
      <c r="K86" s="31">
        <v>483.53824462000006</v>
      </c>
      <c r="L86" s="31">
        <v>418.68465243000003</v>
      </c>
      <c r="M86" s="46">
        <f t="shared" si="94"/>
        <v>2734.2059350499999</v>
      </c>
      <c r="N86" s="31">
        <v>2940.1395983964712</v>
      </c>
      <c r="O86" s="23">
        <f t="shared" si="92"/>
        <v>-205.93366334647135</v>
      </c>
      <c r="P86" s="14">
        <f t="shared" si="90"/>
        <v>-7.0042137951131955E-2</v>
      </c>
      <c r="Q86" s="14"/>
      <c r="R86" s="31">
        <v>2784.3493005200003</v>
      </c>
      <c r="S86" s="23">
        <f t="shared" si="93"/>
        <v>-50.14336547000039</v>
      </c>
      <c r="T86" s="14">
        <f t="shared" si="91"/>
        <v>-1.8009006794023903E-2</v>
      </c>
    </row>
    <row r="87" spans="1:20" x14ac:dyDescent="0.3">
      <c r="B87" s="2"/>
      <c r="C87" s="2"/>
      <c r="D87" s="2"/>
      <c r="E87" s="2"/>
      <c r="F87" s="2"/>
      <c r="G87" s="24"/>
      <c r="H87" s="24"/>
      <c r="I87" s="24"/>
      <c r="J87" s="24"/>
      <c r="K87" s="24"/>
      <c r="L87" s="24"/>
      <c r="M87" s="24"/>
      <c r="N87" s="24"/>
      <c r="O87" s="24"/>
      <c r="P87" s="14"/>
      <c r="Q87" s="14"/>
      <c r="R87" s="24"/>
      <c r="S87" s="24"/>
      <c r="T87" s="14"/>
    </row>
    <row r="88" spans="1:20" s="5" customFormat="1" x14ac:dyDescent="0.3">
      <c r="B88" s="5" t="s">
        <v>10</v>
      </c>
      <c r="C88" s="6"/>
      <c r="D88" s="6"/>
      <c r="E88" s="6"/>
      <c r="F88" s="6"/>
      <c r="G88" s="25">
        <v>2403.8771321200002</v>
      </c>
      <c r="H88" s="25">
        <v>5614.4300006000003</v>
      </c>
      <c r="I88" s="25">
        <v>6446.6167969493208</v>
      </c>
      <c r="J88" s="25">
        <v>13084.36743355</v>
      </c>
      <c r="K88" s="25">
        <v>4389.7152072500003</v>
      </c>
      <c r="L88" s="25">
        <v>8314.608026089998</v>
      </c>
      <c r="M88" s="37">
        <f>SUM(G88:L88)</f>
        <v>40253.614596559317</v>
      </c>
      <c r="N88" s="25">
        <v>31776.44956441531</v>
      </c>
      <c r="O88" s="25">
        <f>M88-N88</f>
        <v>8477.1650321440065</v>
      </c>
      <c r="P88" s="13">
        <f t="shared" ref="P88:P94" si="95">O88/ABS(N88)</f>
        <v>0.26677508495590757</v>
      </c>
      <c r="Q88" s="13"/>
      <c r="R88" s="25">
        <v>32489.485103775398</v>
      </c>
      <c r="S88" s="25">
        <f>M88-R88</f>
        <v>7764.129492783919</v>
      </c>
      <c r="T88" s="13">
        <f>S88/ABS(R88)</f>
        <v>0.2389736084762297</v>
      </c>
    </row>
    <row r="89" spans="1:20" s="5" customFormat="1" x14ac:dyDescent="0.3">
      <c r="B89" s="6"/>
      <c r="C89" s="6"/>
      <c r="D89" s="6"/>
      <c r="E89" s="6"/>
      <c r="F89" s="6"/>
      <c r="G89" s="25"/>
      <c r="H89" s="25"/>
      <c r="I89" s="25"/>
      <c r="J89" s="25"/>
      <c r="K89" s="25"/>
      <c r="L89" s="25"/>
      <c r="M89" s="25"/>
      <c r="N89" s="25"/>
      <c r="O89" s="25"/>
      <c r="P89" s="13"/>
      <c r="Q89" s="13"/>
      <c r="R89" s="25"/>
      <c r="S89" s="25"/>
      <c r="T89" s="13"/>
    </row>
    <row r="90" spans="1:20" s="5" customFormat="1" x14ac:dyDescent="0.3">
      <c r="B90" s="5" t="s">
        <v>11</v>
      </c>
      <c r="C90" s="6"/>
      <c r="D90" s="6"/>
      <c r="E90" s="6"/>
      <c r="F90" s="6"/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37">
        <f>SUM(G90:L90)</f>
        <v>0</v>
      </c>
      <c r="N90" s="28">
        <v>285.68617968761566</v>
      </c>
      <c r="O90" s="25">
        <f>M90-N90</f>
        <v>-285.68617968761566</v>
      </c>
      <c r="P90" s="13">
        <f t="shared" si="95"/>
        <v>-1</v>
      </c>
      <c r="Q90" s="13"/>
      <c r="R90" s="28">
        <v>632.38972268999999</v>
      </c>
      <c r="S90" s="25">
        <f>M90-R90</f>
        <v>-632.38972268999999</v>
      </c>
      <c r="T90" s="13">
        <f>S90/ABS(R90)</f>
        <v>-1</v>
      </c>
    </row>
    <row r="91" spans="1:20" s="5" customFormat="1" x14ac:dyDescent="0.3">
      <c r="B91" s="6"/>
      <c r="C91" s="6"/>
      <c r="D91" s="6"/>
      <c r="E91" s="6"/>
      <c r="F91" s="6"/>
      <c r="G91" s="25"/>
      <c r="H91" s="25"/>
      <c r="I91" s="25"/>
      <c r="J91" s="25"/>
      <c r="K91" s="25"/>
      <c r="L91" s="25"/>
      <c r="M91" s="25"/>
      <c r="N91" s="25"/>
      <c r="O91" s="25"/>
      <c r="P91" s="13"/>
      <c r="Q91" s="13"/>
      <c r="R91" s="25"/>
      <c r="S91" s="25"/>
      <c r="T91" s="13"/>
    </row>
    <row r="92" spans="1:20" s="5" customFormat="1" x14ac:dyDescent="0.3">
      <c r="B92" s="5" t="s">
        <v>12</v>
      </c>
      <c r="C92" s="6"/>
      <c r="D92" s="6"/>
      <c r="E92" s="6"/>
      <c r="F92" s="6"/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37">
        <f>SUM(G92:L92)</f>
        <v>0</v>
      </c>
      <c r="N92" s="25">
        <v>0</v>
      </c>
      <c r="O92" s="25">
        <f>M92-N92</f>
        <v>0</v>
      </c>
      <c r="P92" s="13">
        <v>0</v>
      </c>
      <c r="Q92" s="13"/>
      <c r="R92" s="25">
        <v>0</v>
      </c>
      <c r="S92" s="25">
        <f>M92-R92</f>
        <v>0</v>
      </c>
      <c r="T92" s="13">
        <v>0</v>
      </c>
    </row>
    <row r="93" spans="1:20" s="5" customFormat="1" x14ac:dyDescent="0.3">
      <c r="B93" s="6"/>
      <c r="C93" s="6"/>
      <c r="D93" s="6"/>
      <c r="E93" s="6"/>
      <c r="F93" s="6"/>
      <c r="G93" s="25"/>
      <c r="H93" s="25"/>
      <c r="I93" s="25"/>
      <c r="J93" s="25"/>
      <c r="K93" s="25"/>
      <c r="L93" s="25"/>
      <c r="M93" s="25"/>
      <c r="N93" s="25"/>
      <c r="O93" s="25"/>
      <c r="P93" s="13"/>
      <c r="Q93" s="13"/>
      <c r="R93" s="25"/>
      <c r="S93" s="25"/>
      <c r="T93" s="13"/>
    </row>
    <row r="94" spans="1:20" s="5" customFormat="1" x14ac:dyDescent="0.3">
      <c r="B94" s="5" t="s">
        <v>13</v>
      </c>
      <c r="C94" s="6"/>
      <c r="D94" s="6"/>
      <c r="E94" s="6"/>
      <c r="F94" s="6"/>
      <c r="G94" s="37">
        <v>703.98744506790001</v>
      </c>
      <c r="H94" s="37">
        <v>131.06384954430001</v>
      </c>
      <c r="I94" s="37">
        <v>657.09342775100015</v>
      </c>
      <c r="J94" s="37">
        <v>1999.0191045000001</v>
      </c>
      <c r="K94" s="37">
        <v>0</v>
      </c>
      <c r="L94" s="37">
        <v>125.5824509724</v>
      </c>
      <c r="M94" s="37">
        <f>SUM(G94:L94)</f>
        <v>3616.7462778356003</v>
      </c>
      <c r="N94" s="37">
        <v>2388.0690817996897</v>
      </c>
      <c r="O94" s="25">
        <f>M94-N94</f>
        <v>1228.6771960359106</v>
      </c>
      <c r="P94" s="13">
        <f t="shared" si="95"/>
        <v>0.51450655485642749</v>
      </c>
      <c r="Q94" s="38"/>
      <c r="R94" s="37">
        <v>3880.4873755409999</v>
      </c>
      <c r="S94" s="25">
        <f>M94-R94</f>
        <v>-263.74109770539962</v>
      </c>
      <c r="T94" s="38">
        <f>S94/ABS(R94)</f>
        <v>-6.7965972358982371E-2</v>
      </c>
    </row>
    <row r="95" spans="1:20" s="5" customFormat="1" ht="16.2" thickBot="1" x14ac:dyDescent="0.35">
      <c r="A95" s="39"/>
      <c r="B95" s="39"/>
      <c r="C95" s="39"/>
      <c r="D95" s="39"/>
      <c r="E95" s="39"/>
      <c r="F95" s="39"/>
      <c r="G95" s="40"/>
      <c r="H95" s="40"/>
      <c r="I95" s="40"/>
      <c r="J95" s="40"/>
      <c r="K95" s="40"/>
      <c r="L95" s="40"/>
      <c r="M95" s="40"/>
      <c r="N95" s="40"/>
      <c r="O95" s="40"/>
      <c r="P95" s="41"/>
      <c r="Q95" s="41"/>
      <c r="R95" s="40"/>
      <c r="S95" s="40"/>
      <c r="T95" s="41"/>
    </row>
    <row r="96" spans="1:20" s="5" customFormat="1" x14ac:dyDescent="0.3">
      <c r="G96" s="42"/>
      <c r="H96" s="42"/>
      <c r="I96" s="42"/>
      <c r="J96" s="42"/>
      <c r="K96" s="42"/>
      <c r="L96" s="42"/>
      <c r="M96" s="42"/>
      <c r="N96" s="42"/>
      <c r="O96" s="42"/>
      <c r="P96" s="43"/>
      <c r="Q96" s="43"/>
      <c r="R96" s="42"/>
      <c r="S96" s="42"/>
      <c r="T96" s="43"/>
    </row>
    <row r="97" spans="1:20" s="5" customFormat="1" x14ac:dyDescent="0.3">
      <c r="A97" s="5" t="s">
        <v>42</v>
      </c>
      <c r="G97" s="29"/>
      <c r="H97" s="29"/>
      <c r="I97" s="29"/>
      <c r="J97" s="29"/>
      <c r="K97" s="29"/>
      <c r="L97" s="29"/>
      <c r="M97" s="29"/>
      <c r="N97" s="29"/>
      <c r="O97" s="29"/>
      <c r="P97" s="15"/>
      <c r="Q97" s="15"/>
      <c r="R97" s="29"/>
      <c r="S97" s="29"/>
      <c r="T97" s="15"/>
    </row>
    <row r="98" spans="1:20" x14ac:dyDescent="0.3">
      <c r="A98" s="33" t="s">
        <v>75</v>
      </c>
      <c r="P98" s="16"/>
      <c r="Q98" s="16"/>
      <c r="T98" s="16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M19 M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Tenea Cadogan</cp:lastModifiedBy>
  <cp:lastPrinted>2020-02-03T17:24:27Z</cp:lastPrinted>
  <dcterms:created xsi:type="dcterms:W3CDTF">2012-05-30T22:15:58Z</dcterms:created>
  <dcterms:modified xsi:type="dcterms:W3CDTF">2024-10-31T19:29:28Z</dcterms:modified>
</cp:coreProperties>
</file>