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6FF67B68-1B7C-40AE-BC1E-3F3688982323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" l="1"/>
  <c r="L18" i="2"/>
  <c r="L20" i="2"/>
  <c r="L21" i="2"/>
  <c r="L23" i="2"/>
  <c r="L24" i="2"/>
  <c r="L27" i="2"/>
  <c r="L32" i="2"/>
  <c r="L33" i="2"/>
  <c r="L35" i="2"/>
  <c r="L36" i="2"/>
  <c r="L39" i="2"/>
  <c r="L40" i="2"/>
  <c r="L59" i="2"/>
  <c r="L60" i="2"/>
  <c r="L61" i="2"/>
  <c r="L62" i="2"/>
  <c r="L63" i="2"/>
  <c r="L58" i="2"/>
  <c r="L67" i="2"/>
  <c r="L68" i="2"/>
  <c r="L69" i="2"/>
  <c r="L70" i="2"/>
  <c r="L71" i="2"/>
  <c r="L72" i="2"/>
  <c r="L73" i="2"/>
  <c r="L74" i="2"/>
  <c r="L75" i="2"/>
  <c r="L76" i="2"/>
  <c r="L77" i="2"/>
  <c r="L78" i="2"/>
  <c r="L66" i="2"/>
  <c r="L82" i="2"/>
  <c r="L83" i="2"/>
  <c r="L84" i="2"/>
  <c r="L85" i="2"/>
  <c r="L86" i="2"/>
  <c r="L81" i="2"/>
  <c r="L94" i="2"/>
  <c r="L92" i="2"/>
  <c r="L90" i="2"/>
  <c r="L88" i="2"/>
  <c r="K57" i="2"/>
  <c r="K65" i="2"/>
  <c r="K80" i="2"/>
  <c r="K11" i="2"/>
  <c r="K12" i="2"/>
  <c r="K13" i="2"/>
  <c r="K14" i="2"/>
  <c r="K19" i="2"/>
  <c r="K22" i="2"/>
  <c r="K26" i="2"/>
  <c r="K31" i="2"/>
  <c r="K38" i="2"/>
  <c r="K17" i="2" l="1"/>
  <c r="K16" i="2" s="1"/>
  <c r="K55" i="2"/>
  <c r="K53" i="2" s="1"/>
  <c r="M50" i="2"/>
  <c r="J57" i="2"/>
  <c r="J65" i="2"/>
  <c r="J80" i="2"/>
  <c r="J11" i="2"/>
  <c r="J12" i="2"/>
  <c r="J13" i="2"/>
  <c r="J14" i="2"/>
  <c r="J19" i="2"/>
  <c r="J22" i="2"/>
  <c r="J26" i="2"/>
  <c r="J31" i="2"/>
  <c r="J38" i="2"/>
  <c r="K10" i="2" l="1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R20" i="2" l="1"/>
  <c r="R40" i="2"/>
  <c r="R61" i="2"/>
  <c r="R75" i="2"/>
  <c r="R92" i="2"/>
  <c r="N24" i="2"/>
  <c r="N27" i="2"/>
  <c r="N62" i="2"/>
  <c r="N61" i="2"/>
  <c r="N72" i="2"/>
  <c r="N71" i="2"/>
  <c r="N67" i="2"/>
  <c r="N83" i="2"/>
  <c r="N82" i="2"/>
  <c r="N18" i="2"/>
  <c r="N21" i="2"/>
  <c r="N20" i="2"/>
  <c r="R24" i="2"/>
  <c r="L22" i="2"/>
  <c r="R27" i="2"/>
  <c r="R33" i="2"/>
  <c r="R32" i="2"/>
  <c r="R36" i="2"/>
  <c r="R35" i="2"/>
  <c r="N40" i="2"/>
  <c r="L38" i="2"/>
  <c r="R63" i="2"/>
  <c r="R62" i="2"/>
  <c r="N60" i="2"/>
  <c r="N59" i="2"/>
  <c r="N58" i="2"/>
  <c r="O58" i="2" s="1"/>
  <c r="N78" i="2"/>
  <c r="N77" i="2"/>
  <c r="N76" i="2"/>
  <c r="N75" i="2"/>
  <c r="R74" i="2"/>
  <c r="R73" i="2"/>
  <c r="R72" i="2"/>
  <c r="R71" i="2"/>
  <c r="N70" i="2"/>
  <c r="N69" i="2"/>
  <c r="N68" i="2"/>
  <c r="R67" i="2"/>
  <c r="N66" i="2"/>
  <c r="O66" i="2" s="1"/>
  <c r="R86" i="2"/>
  <c r="R85" i="2"/>
  <c r="R84" i="2"/>
  <c r="R83" i="2"/>
  <c r="R82" i="2"/>
  <c r="N81" i="2"/>
  <c r="L11" i="2"/>
  <c r="R90" i="2"/>
  <c r="L13" i="2"/>
  <c r="L14" i="2"/>
  <c r="L51" i="2"/>
  <c r="L50" i="2"/>
  <c r="N23" i="2" l="1"/>
  <c r="L26" i="2"/>
  <c r="N84" i="2"/>
  <c r="N73" i="2"/>
  <c r="N63" i="2"/>
  <c r="R77" i="2"/>
  <c r="R39" i="2"/>
  <c r="R21" i="2"/>
  <c r="L19" i="2"/>
  <c r="N85" i="2"/>
  <c r="N74" i="2"/>
  <c r="N35" i="2"/>
  <c r="R66" i="2"/>
  <c r="R78" i="2"/>
  <c r="N86" i="2"/>
  <c r="N36" i="2"/>
  <c r="R81" i="2"/>
  <c r="R23" i="2"/>
  <c r="R76" i="2"/>
  <c r="L57" i="2"/>
  <c r="L31" i="2"/>
  <c r="N39" i="2"/>
  <c r="N32" i="2"/>
  <c r="R68" i="2"/>
  <c r="R58" i="2"/>
  <c r="L65" i="2"/>
  <c r="N33" i="2"/>
  <c r="R69" i="2"/>
  <c r="R59" i="2"/>
  <c r="R94" i="2"/>
  <c r="L80" i="2"/>
  <c r="N94" i="2"/>
  <c r="R70" i="2"/>
  <c r="R60" i="2"/>
  <c r="N92" i="2"/>
  <c r="N90" i="2"/>
  <c r="L12" i="2"/>
  <c r="N88" i="2"/>
  <c r="R88" i="2"/>
  <c r="R18" i="2"/>
  <c r="L55" i="2" l="1"/>
  <c r="L17" i="2"/>
  <c r="L16" i="2" l="1"/>
  <c r="L53" i="2"/>
  <c r="L10" i="2"/>
  <c r="L9" i="2" l="1"/>
  <c r="H11" i="2"/>
  <c r="H12" i="2"/>
  <c r="H13" i="2"/>
  <c r="H14" i="2"/>
  <c r="H19" i="2"/>
  <c r="H22" i="2"/>
  <c r="H26" i="2"/>
  <c r="H31" i="2"/>
  <c r="H38" i="2"/>
  <c r="H57" i="2"/>
  <c r="H65" i="2"/>
  <c r="H80" i="2"/>
  <c r="S88" i="2"/>
  <c r="S35" i="2"/>
  <c r="S83" i="2"/>
  <c r="S81" i="2"/>
  <c r="S76" i="2"/>
  <c r="S75" i="2"/>
  <c r="S74" i="2"/>
  <c r="S73" i="2"/>
  <c r="S71" i="2"/>
  <c r="S70" i="2"/>
  <c r="S69" i="2"/>
  <c r="S68" i="2"/>
  <c r="S67" i="2"/>
  <c r="S66" i="2"/>
  <c r="S63" i="2"/>
  <c r="S62" i="2"/>
  <c r="S61" i="2"/>
  <c r="S60" i="2"/>
  <c r="S59" i="2"/>
  <c r="S40" i="2"/>
  <c r="S39" i="2"/>
  <c r="S33" i="2"/>
  <c r="S32" i="2"/>
  <c r="S27" i="2"/>
  <c r="S24" i="2"/>
  <c r="S23" i="2"/>
  <c r="S21" i="2"/>
  <c r="S20" i="2"/>
  <c r="S18" i="2"/>
  <c r="S94" i="2"/>
  <c r="S86" i="2"/>
  <c r="S85" i="2"/>
  <c r="S84" i="2"/>
  <c r="S82" i="2"/>
  <c r="Q80" i="2"/>
  <c r="R80" i="2" s="1"/>
  <c r="S78" i="2"/>
  <c r="S77" i="2"/>
  <c r="S72" i="2"/>
  <c r="Q65" i="2"/>
  <c r="R65" i="2" s="1"/>
  <c r="Q57" i="2"/>
  <c r="R57" i="2" s="1"/>
  <c r="S51" i="2"/>
  <c r="R51" i="2"/>
  <c r="Q51" i="2"/>
  <c r="Q38" i="2"/>
  <c r="R38" i="2" s="1"/>
  <c r="Q31" i="2"/>
  <c r="R31" i="2" s="1"/>
  <c r="Q26" i="2"/>
  <c r="R26" i="2" s="1"/>
  <c r="Q22" i="2"/>
  <c r="R22" i="2" s="1"/>
  <c r="Q19" i="2"/>
  <c r="R19" i="2" s="1"/>
  <c r="Q14" i="2"/>
  <c r="R14" i="2" s="1"/>
  <c r="Q13" i="2"/>
  <c r="R13" i="2" s="1"/>
  <c r="Q12" i="2"/>
  <c r="R12" i="2" s="1"/>
  <c r="Q11" i="2"/>
  <c r="R11" i="2" s="1"/>
  <c r="L29" i="2" l="1"/>
  <c r="H17" i="2"/>
  <c r="H16" i="2" s="1"/>
  <c r="H55" i="2"/>
  <c r="H10" i="2" s="1"/>
  <c r="H9" i="2" s="1"/>
  <c r="Q17" i="2"/>
  <c r="Q55" i="2"/>
  <c r="R55" i="2" s="1"/>
  <c r="Q16" i="2" l="1"/>
  <c r="R16" i="2" s="1"/>
  <c r="R17" i="2"/>
  <c r="L44" i="2"/>
  <c r="L42" i="2"/>
  <c r="H29" i="2"/>
  <c r="H42" i="2" s="1"/>
  <c r="H53" i="2"/>
  <c r="Q53" i="2"/>
  <c r="R53" i="2" s="1"/>
  <c r="Q10" i="2"/>
  <c r="R10" i="2" s="1"/>
  <c r="H44" i="2" l="1"/>
  <c r="Q9" i="2"/>
  <c r="R9" i="2" s="1"/>
  <c r="Q29" i="2" l="1"/>
  <c r="R29" i="2" s="1"/>
  <c r="Q42" i="2" l="1"/>
  <c r="R42" i="2" s="1"/>
  <c r="Q44" i="2"/>
  <c r="R44" i="2" s="1"/>
  <c r="M51" i="2" l="1"/>
  <c r="M80" i="2" l="1"/>
  <c r="N80" i="2" s="1"/>
  <c r="M65" i="2"/>
  <c r="N65" i="2" s="1"/>
  <c r="M57" i="2"/>
  <c r="N57" i="2" s="1"/>
  <c r="M38" i="2"/>
  <c r="N38" i="2" s="1"/>
  <c r="M31" i="2"/>
  <c r="N31" i="2" s="1"/>
  <c r="M26" i="2"/>
  <c r="N26" i="2" s="1"/>
  <c r="M22" i="2"/>
  <c r="N22" i="2" s="1"/>
  <c r="M19" i="2"/>
  <c r="N19" i="2" s="1"/>
  <c r="M11" i="2"/>
  <c r="N11" i="2" s="1"/>
  <c r="M12" i="2"/>
  <c r="N12" i="2" s="1"/>
  <c r="M13" i="2"/>
  <c r="N13" i="2" s="1"/>
  <c r="M14" i="2"/>
  <c r="N14" i="2" s="1"/>
  <c r="G80" i="2"/>
  <c r="S80" i="2" s="1"/>
  <c r="G65" i="2"/>
  <c r="S65" i="2" s="1"/>
  <c r="G57" i="2"/>
  <c r="S57" i="2" s="1"/>
  <c r="G38" i="2"/>
  <c r="S38" i="2" s="1"/>
  <c r="G31" i="2"/>
  <c r="S31" i="2" s="1"/>
  <c r="G26" i="2"/>
  <c r="S26" i="2" s="1"/>
  <c r="G22" i="2"/>
  <c r="S22" i="2" s="1"/>
  <c r="G19" i="2"/>
  <c r="S19" i="2" s="1"/>
  <c r="G11" i="2"/>
  <c r="S11" i="2" s="1"/>
  <c r="G12" i="2"/>
  <c r="G13" i="2"/>
  <c r="G14" i="2"/>
  <c r="S14" i="2" s="1"/>
  <c r="G17" i="2" l="1"/>
  <c r="M17" i="2"/>
  <c r="G55" i="2"/>
  <c r="M55" i="2"/>
  <c r="O94" i="2"/>
  <c r="O88" i="2"/>
  <c r="O86" i="2"/>
  <c r="O85" i="2"/>
  <c r="O84" i="2"/>
  <c r="O83" i="2"/>
  <c r="O82" i="2"/>
  <c r="O81" i="2"/>
  <c r="O78" i="2"/>
  <c r="O77" i="2"/>
  <c r="O76" i="2"/>
  <c r="O75" i="2"/>
  <c r="O74" i="2"/>
  <c r="O73" i="2"/>
  <c r="O72" i="2"/>
  <c r="O71" i="2"/>
  <c r="O70" i="2"/>
  <c r="O69" i="2"/>
  <c r="O68" i="2"/>
  <c r="O67" i="2"/>
  <c r="O63" i="2"/>
  <c r="O62" i="2"/>
  <c r="O61" i="2"/>
  <c r="O60" i="2"/>
  <c r="O59" i="2"/>
  <c r="O40" i="2"/>
  <c r="O39" i="2"/>
  <c r="O35" i="2"/>
  <c r="O33" i="2"/>
  <c r="O32" i="2"/>
  <c r="O27" i="2"/>
  <c r="O18" i="2"/>
  <c r="O20" i="2"/>
  <c r="O21" i="2"/>
  <c r="O23" i="2"/>
  <c r="O24" i="2"/>
  <c r="M53" i="2" l="1"/>
  <c r="N53" i="2" s="1"/>
  <c r="N55" i="2"/>
  <c r="M16" i="2"/>
  <c r="N16" i="2" s="1"/>
  <c r="N17" i="2"/>
  <c r="G10" i="2"/>
  <c r="S55" i="2"/>
  <c r="G16" i="2"/>
  <c r="S16" i="2" s="1"/>
  <c r="S17" i="2"/>
  <c r="G53" i="2"/>
  <c r="S53" i="2" s="1"/>
  <c r="M10" i="2"/>
  <c r="M9" i="2" l="1"/>
  <c r="N10" i="2"/>
  <c r="G9" i="2"/>
  <c r="S10" i="2"/>
  <c r="O80" i="2"/>
  <c r="O65" i="2"/>
  <c r="O57" i="2"/>
  <c r="O51" i="2"/>
  <c r="N51" i="2"/>
  <c r="B47" i="2"/>
  <c r="O38" i="2"/>
  <c r="O31" i="2"/>
  <c r="O26" i="2"/>
  <c r="O22" i="2"/>
  <c r="O19" i="2"/>
  <c r="O14" i="2"/>
  <c r="O11" i="2"/>
  <c r="M29" i="2" l="1"/>
  <c r="N9" i="2"/>
  <c r="S9" i="2"/>
  <c r="G29" i="2"/>
  <c r="O55" i="2"/>
  <c r="M44" i="2" l="1"/>
  <c r="N44" i="2" s="1"/>
  <c r="N29" i="2"/>
  <c r="M42" i="2"/>
  <c r="N42" i="2" s="1"/>
  <c r="S29" i="2"/>
  <c r="G44" i="2"/>
  <c r="S44" i="2" s="1"/>
  <c r="G42" i="2"/>
  <c r="S42" i="2" s="1"/>
  <c r="O53" i="2"/>
  <c r="O9" i="2"/>
  <c r="O16" i="2"/>
  <c r="O17" i="2"/>
  <c r="O10" i="2" l="1"/>
  <c r="O29" i="2" l="1"/>
  <c r="O44" i="2"/>
  <c r="O42" i="2" l="1"/>
</calcChain>
</file>

<file path=xl/sharedStrings.xml><?xml version="1.0" encoding="utf-8"?>
<sst xmlns="http://schemas.openxmlformats.org/spreadsheetml/2006/main" count="106" uniqueCount="75">
  <si>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</si>
  <si>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</si>
  <si>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</si>
  <si>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</si>
  <si>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</si>
  <si>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</si>
  <si>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</si>
  <si>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</si>
  <si>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</si>
  <si>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</si>
  <si>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</si>
  <si>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</si>
  <si>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</si>
  <si>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</si>
  <si>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</si>
  <si>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</si>
  <si>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</si>
  <si>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</si>
  <si>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</si>
  <si>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</si>
  <si>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</si>
  <si>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</si>
  <si>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</si>
  <si>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</si>
  <si>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</si>
  <si>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</si>
  <si>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</si>
  <si>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</si>
  <si>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</si>
  <si>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</si>
  <si>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</si>
  <si>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</si>
  <si>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</si>
  <si>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</si>
  <si>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</si>
  <si>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</si>
  <si>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</si>
  <si>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</si>
  <si>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</si>
  <si>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</si>
  <si>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</si>
  <si>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</si>
  <si>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</si>
  <si>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</si>
  <si>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</si>
  <si>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</si>
  <si>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</si>
  <si>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</si>
  <si>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</si>
  <si>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</si>
  <si>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</si>
  <si>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</si>
  <si>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</si>
  <si>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</si>
  <si>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</si>
  <si>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</si>
  <si>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</si>
  <si>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</si>
  <si>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</si>
  <si>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</si>
  <si>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</si>
  <si>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</si>
  <si>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</si>
  <si>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</si>
  <si>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</si>
  <si>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</si>
  <si>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</si>
  <si>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</si>
  <si>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</si>
  <si>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</si>
  <si>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</si>
  <si>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First Supplementary Estimates</t>
  </si>
  <si>
    <t>August</t>
  </si>
  <si>
    <t>Apr - Aug</t>
  </si>
  <si>
    <t>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</si>
</sst>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showGridLines="0" tabSelected="1" zoomScale="80" zoomScaleNormal="8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S59" sqref="S5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2" width="12.84375" style="20" customWidth="1"/>
    <col min="13" max="13" width="18.921875" style="20" customWidth="1"/>
    <col min="14" max="14" width="13.69140625" style="20" customWidth="1"/>
    <col min="15" max="15" width="9.3828125" style="10" customWidth="1"/>
    <col min="16" max="16" width="2.15234375" style="10" customWidth="1"/>
    <col min="17" max="17" width="11.61328125" style="20" bestFit="1" customWidth="1"/>
    <col min="18" max="18" width="12.3828125" style="20" customWidth="1"/>
    <col min="19" max="19" width="11" style="10" customWidth="1"/>
    <col min="20" max="16384" width="8.921875" style="4"/>
  </cols>
  <sheetData>
    <row r="1" spans="2:20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Q1" s="19"/>
      <c r="R1" s="19"/>
    </row>
    <row r="2" spans="2:20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Q2" s="19"/>
      <c r="R2" s="19"/>
    </row>
    <row r="3" spans="2:20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Q3" s="19"/>
      <c r="R3" s="19"/>
    </row>
    <row r="4" spans="2:20" x14ac:dyDescent="0.35">
      <c r="B4" s="2" t="s">
        <v>14</v>
      </c>
      <c r="C4" s="2"/>
      <c r="D4" s="2"/>
      <c r="E4" s="2"/>
      <c r="F4" s="2"/>
    </row>
    <row r="5" spans="2:20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Q5" s="19"/>
      <c r="R5" s="19"/>
    </row>
    <row r="6" spans="2:20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44" t="s">
        <v>49</v>
      </c>
      <c r="M6" s="47" t="s">
        <v>71</v>
      </c>
      <c r="N6" s="21"/>
      <c r="O6" s="11"/>
      <c r="P6" s="11"/>
      <c r="Q6" s="44" t="s">
        <v>51</v>
      </c>
      <c r="R6" s="21"/>
      <c r="S6" s="11"/>
    </row>
    <row r="7" spans="2:20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72</v>
      </c>
      <c r="L7" s="45" t="s">
        <v>73</v>
      </c>
      <c r="M7" s="45" t="s">
        <v>73</v>
      </c>
      <c r="N7" s="30" t="s">
        <v>36</v>
      </c>
      <c r="O7" s="12" t="s">
        <v>39</v>
      </c>
      <c r="P7" s="12"/>
      <c r="Q7" s="45" t="s">
        <v>73</v>
      </c>
      <c r="R7" s="30" t="s">
        <v>36</v>
      </c>
      <c r="S7" s="12" t="s">
        <v>39</v>
      </c>
    </row>
    <row r="9" spans="2:20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" si="2">SUM(K10:K14)</f>
        <v>73478.315659840911</v>
      </c>
      <c r="L9" s="25">
        <f t="shared" ref="L9" si="3">SUM(L10:L14)</f>
        <v>448681.23837515037</v>
      </c>
      <c r="M9" s="25">
        <f t="shared" ref="M9" si="4">SUM(M10:M14)</f>
        <v>442827.61600226065</v>
      </c>
      <c r="N9" s="37">
        <f t="shared" ref="N9:N14" si="5">L9-M9</f>
        <v>5853.6223728897166</v>
      </c>
      <c r="O9" s="13">
        <f t="shared" ref="O9:O14" si="6">N9/ABS(M9)</f>
        <v>1.3218738311162223E-2</v>
      </c>
      <c r="P9" s="13"/>
      <c r="Q9" s="25">
        <f t="shared" ref="Q9" si="7">SUM(Q10:Q14)</f>
        <v>368998.13080305251</v>
      </c>
      <c r="R9" s="25">
        <f t="shared" ref="R9:R14" si="8">L9-Q9</f>
        <v>79683.107572097855</v>
      </c>
      <c r="S9" s="13">
        <f t="shared" ref="S9:S11" si="9">R9/ABS(Q9)</f>
        <v>0.21594447483699472</v>
      </c>
    </row>
    <row r="10" spans="2:20" x14ac:dyDescent="0.35">
      <c r="B10" s="2"/>
      <c r="C10" s="2" t="s">
        <v>9</v>
      </c>
      <c r="D10" s="2"/>
      <c r="E10" s="2"/>
      <c r="F10" s="2"/>
      <c r="G10" s="23">
        <f t="shared" ref="G10:M10" si="10">G55</f>
        <v>67665.022052820001</v>
      </c>
      <c r="H10" s="23">
        <f t="shared" si="10"/>
        <v>69681.086521499994</v>
      </c>
      <c r="I10" s="23">
        <f t="shared" si="10"/>
        <v>75959.499483784006</v>
      </c>
      <c r="J10" s="23">
        <f t="shared" si="10"/>
        <v>73376.514952254001</v>
      </c>
      <c r="K10" s="23">
        <f t="shared" ref="K10" si="11">K55</f>
        <v>69493.370505610001</v>
      </c>
      <c r="L10" s="23">
        <f t="shared" si="10"/>
        <v>356175.49351596797</v>
      </c>
      <c r="M10" s="23">
        <f t="shared" si="10"/>
        <v>348545.45237559767</v>
      </c>
      <c r="N10" s="46">
        <f t="shared" si="5"/>
        <v>7630.0411403703038</v>
      </c>
      <c r="O10" s="14">
        <f t="shared" si="6"/>
        <v>2.1891093653254898E-2</v>
      </c>
      <c r="P10" s="14"/>
      <c r="Q10" s="23">
        <f>Q55</f>
        <v>333567.96040571999</v>
      </c>
      <c r="R10" s="23">
        <f t="shared" si="8"/>
        <v>22607.533110247983</v>
      </c>
      <c r="S10" s="14">
        <f t="shared" si="9"/>
        <v>6.7774893855963719E-2</v>
      </c>
    </row>
    <row r="11" spans="2:20" x14ac:dyDescent="0.35">
      <c r="B11" s="2"/>
      <c r="C11" s="2" t="s">
        <v>15</v>
      </c>
      <c r="D11" s="2"/>
      <c r="E11" s="2"/>
      <c r="F11" s="2"/>
      <c r="G11" s="23">
        <f t="shared" ref="G11:M11" si="12">G88</f>
        <v>5898.56221396</v>
      </c>
      <c r="H11" s="23">
        <f t="shared" si="12"/>
        <v>4614.2396835700001</v>
      </c>
      <c r="I11" s="23">
        <f t="shared" si="12"/>
        <v>7865.9500028800003</v>
      </c>
      <c r="J11" s="23">
        <f t="shared" si="12"/>
        <v>69407.728855559995</v>
      </c>
      <c r="K11" s="23">
        <f t="shared" ref="K11" si="13">K88</f>
        <v>3652.0866878100001</v>
      </c>
      <c r="L11" s="23">
        <f t="shared" si="12"/>
        <v>91438.567443780004</v>
      </c>
      <c r="M11" s="23">
        <f t="shared" si="12"/>
        <v>91492.301931214577</v>
      </c>
      <c r="N11" s="46">
        <f t="shared" si="5"/>
        <v>-53.734487434572657</v>
      </c>
      <c r="O11" s="14">
        <f t="shared" si="6"/>
        <v>-5.8731156939270288E-4</v>
      </c>
      <c r="P11" s="14"/>
      <c r="Q11" s="23">
        <f>Q88</f>
        <v>31939.006570469322</v>
      </c>
      <c r="R11" s="23">
        <f t="shared" si="8"/>
        <v>59499.560873310678</v>
      </c>
      <c r="S11" s="14">
        <f t="shared" si="9"/>
        <v>1.8629120709196927</v>
      </c>
    </row>
    <row r="12" spans="2:20" x14ac:dyDescent="0.35">
      <c r="B12" s="2"/>
      <c r="C12" s="2" t="s">
        <v>11</v>
      </c>
      <c r="D12" s="2"/>
      <c r="E12" s="2"/>
      <c r="F12" s="2"/>
      <c r="G12" s="23">
        <f t="shared" ref="G12:M12" si="14">G90</f>
        <v>0</v>
      </c>
      <c r="H12" s="23">
        <f t="shared" si="14"/>
        <v>0</v>
      </c>
      <c r="I12" s="23">
        <f t="shared" si="14"/>
        <v>0</v>
      </c>
      <c r="J12" s="23">
        <f t="shared" si="14"/>
        <v>0</v>
      </c>
      <c r="K12" s="23">
        <f t="shared" ref="K12" si="15">K90</f>
        <v>0</v>
      </c>
      <c r="L12" s="23">
        <f t="shared" si="14"/>
        <v>0</v>
      </c>
      <c r="M12" s="23">
        <f t="shared" si="14"/>
        <v>0</v>
      </c>
      <c r="N12" s="46">
        <f t="shared" si="5"/>
        <v>0</v>
      </c>
      <c r="O12" s="14">
        <v>0</v>
      </c>
      <c r="P12" s="14"/>
      <c r="Q12" s="23">
        <f>Q90</f>
        <v>0</v>
      </c>
      <c r="R12" s="23">
        <f t="shared" si="8"/>
        <v>0</v>
      </c>
      <c r="S12" s="14">
        <v>0</v>
      </c>
    </row>
    <row r="13" spans="2:20" x14ac:dyDescent="0.35">
      <c r="B13" s="2"/>
      <c r="C13" s="2" t="s">
        <v>16</v>
      </c>
      <c r="D13" s="2"/>
      <c r="E13" s="2"/>
      <c r="F13" s="2"/>
      <c r="G13" s="23">
        <f t="shared" ref="G13:M13" si="16">G92</f>
        <v>0</v>
      </c>
      <c r="H13" s="23">
        <f t="shared" si="16"/>
        <v>0</v>
      </c>
      <c r="I13" s="23">
        <f t="shared" si="16"/>
        <v>0</v>
      </c>
      <c r="J13" s="23">
        <f t="shared" si="16"/>
        <v>0</v>
      </c>
      <c r="K13" s="23">
        <f t="shared" ref="K13" si="17">K92</f>
        <v>0</v>
      </c>
      <c r="L13" s="23">
        <f t="shared" si="16"/>
        <v>0</v>
      </c>
      <c r="M13" s="23">
        <f t="shared" si="16"/>
        <v>0</v>
      </c>
      <c r="N13" s="46">
        <f t="shared" si="5"/>
        <v>0</v>
      </c>
      <c r="O13" s="14">
        <v>0</v>
      </c>
      <c r="P13" s="14"/>
      <c r="Q13" s="23">
        <f>Q92</f>
        <v>0</v>
      </c>
      <c r="R13" s="23">
        <f t="shared" si="8"/>
        <v>0</v>
      </c>
      <c r="S13" s="14">
        <v>0</v>
      </c>
      <c r="T13" s="9"/>
    </row>
    <row r="14" spans="2:20" x14ac:dyDescent="0.35">
      <c r="B14" s="2"/>
      <c r="C14" s="2" t="s">
        <v>13</v>
      </c>
      <c r="D14" s="2"/>
      <c r="E14" s="2"/>
      <c r="F14" s="2"/>
      <c r="G14" s="23">
        <f t="shared" ref="G14:M14" si="18">G94</f>
        <v>375.4973825670001</v>
      </c>
      <c r="H14" s="23">
        <f t="shared" si="18"/>
        <v>0</v>
      </c>
      <c r="I14" s="23">
        <f t="shared" si="18"/>
        <v>129.07633596049999</v>
      </c>
      <c r="J14" s="23">
        <f t="shared" si="18"/>
        <v>229.74523045399997</v>
      </c>
      <c r="K14" s="23">
        <f t="shared" ref="K14" si="19">K94</f>
        <v>332.85846642090002</v>
      </c>
      <c r="L14" s="23">
        <f t="shared" si="18"/>
        <v>1067.1774154024001</v>
      </c>
      <c r="M14" s="23">
        <f t="shared" si="18"/>
        <v>2789.8616954483796</v>
      </c>
      <c r="N14" s="46">
        <f t="shared" si="5"/>
        <v>-1722.6842800459794</v>
      </c>
      <c r="O14" s="14">
        <f t="shared" si="6"/>
        <v>-0.61748017217359374</v>
      </c>
      <c r="P14" s="14"/>
      <c r="Q14" s="23">
        <f>Q94</f>
        <v>3491.1638268632005</v>
      </c>
      <c r="R14" s="23">
        <f t="shared" si="8"/>
        <v>-2423.9864114608004</v>
      </c>
      <c r="S14" s="14">
        <f t="shared" ref="S14" si="20">R14/ABS(Q14)</f>
        <v>-0.69432044202828036</v>
      </c>
    </row>
    <row r="15" spans="2:20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14"/>
      <c r="P15" s="14"/>
      <c r="Q15" s="24"/>
      <c r="R15" s="24"/>
      <c r="S15" s="14"/>
    </row>
    <row r="16" spans="2:20" s="5" customFormat="1" x14ac:dyDescent="0.35">
      <c r="B16" s="5" t="s">
        <v>2</v>
      </c>
      <c r="C16" s="6"/>
      <c r="D16" s="6"/>
      <c r="E16" s="6"/>
      <c r="F16" s="6"/>
      <c r="G16" s="25">
        <f t="shared" ref="G16:M16" si="21">G17+G26</f>
        <v>89439.686284812997</v>
      </c>
      <c r="H16" s="25">
        <f t="shared" ref="H16:L16" si="22">H17+H26</f>
        <v>94440.407223120026</v>
      </c>
      <c r="I16" s="25">
        <f t="shared" ref="I16:J16" si="23">I17+I26</f>
        <v>86556.972921850014</v>
      </c>
      <c r="J16" s="25">
        <f t="shared" si="23"/>
        <v>104308.50514538997</v>
      </c>
      <c r="K16" s="25">
        <f t="shared" ref="K16" si="24">K17+K26</f>
        <v>91693.122361969974</v>
      </c>
      <c r="L16" s="25">
        <f t="shared" si="22"/>
        <v>466438.6939371429</v>
      </c>
      <c r="M16" s="25">
        <f t="shared" si="21"/>
        <v>480450.77370668133</v>
      </c>
      <c r="N16" s="37">
        <f>L16-M16</f>
        <v>-14012.079769538424</v>
      </c>
      <c r="O16" s="13">
        <f>N16/ABS(M16)</f>
        <v>-2.9164444176944755E-2</v>
      </c>
      <c r="P16" s="13"/>
      <c r="Q16" s="25">
        <f t="shared" ref="Q16" si="25">Q17+Q26</f>
        <v>426108.19114126998</v>
      </c>
      <c r="R16" s="25">
        <f t="shared" ref="R16:R24" si="26">L16-Q16</f>
        <v>40330.502795872919</v>
      </c>
      <c r="S16" s="13">
        <f>R16/ABS(Q16)</f>
        <v>9.4648503911303417E-2</v>
      </c>
    </row>
    <row r="17" spans="2:19" x14ac:dyDescent="0.35">
      <c r="B17" s="2"/>
      <c r="C17" s="2" t="s">
        <v>17</v>
      </c>
      <c r="D17" s="2"/>
      <c r="E17" s="2"/>
      <c r="F17" s="2"/>
      <c r="G17" s="23">
        <f t="shared" ref="G17:M17" si="27">G18+G19+G22</f>
        <v>89173.117848292997</v>
      </c>
      <c r="H17" s="23">
        <f t="shared" si="27"/>
        <v>89041.842574240029</v>
      </c>
      <c r="I17" s="23">
        <f t="shared" si="27"/>
        <v>83413.023296260013</v>
      </c>
      <c r="J17" s="23">
        <f t="shared" si="27"/>
        <v>99221.838802439961</v>
      </c>
      <c r="K17" s="23">
        <f t="shared" ref="K17" si="28">K18+K19+K22</f>
        <v>88407.493700239967</v>
      </c>
      <c r="L17" s="23">
        <f t="shared" si="27"/>
        <v>449257.31622147292</v>
      </c>
      <c r="M17" s="23">
        <f t="shared" si="27"/>
        <v>459285.40401466913</v>
      </c>
      <c r="N17" s="46">
        <f t="shared" ref="N17:N24" si="29">L17-M17</f>
        <v>-10028.087793196202</v>
      </c>
      <c r="O17" s="14">
        <f t="shared" ref="O17:O24" si="30">N17/ABS(M17)</f>
        <v>-2.1834109478636763E-2</v>
      </c>
      <c r="P17" s="14"/>
      <c r="Q17" s="23">
        <f>Q18+Q19+Q22</f>
        <v>403572.71793719998</v>
      </c>
      <c r="R17" s="23">
        <f t="shared" si="26"/>
        <v>45684.598284272943</v>
      </c>
      <c r="S17" s="14">
        <f t="shared" ref="S17:S24" si="31">R17/ABS(Q17)</f>
        <v>0.11320041284699014</v>
      </c>
    </row>
    <row r="18" spans="2:19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46">
        <f>SUM(G18:K18)</f>
        <v>164780.83662795299</v>
      </c>
      <c r="M18" s="23">
        <v>167843.23849739306</v>
      </c>
      <c r="N18" s="46">
        <f t="shared" si="29"/>
        <v>-3062.4018694400729</v>
      </c>
      <c r="O18" s="14">
        <f t="shared" si="30"/>
        <v>-1.8245607608957319E-2</v>
      </c>
      <c r="P18" s="14"/>
      <c r="Q18" s="23">
        <v>144301.34183178996</v>
      </c>
      <c r="R18" s="23">
        <f t="shared" si="26"/>
        <v>20479.494796163024</v>
      </c>
      <c r="S18" s="14">
        <f t="shared" si="31"/>
        <v>0.14192172114404647</v>
      </c>
    </row>
    <row r="19" spans="2:19" x14ac:dyDescent="0.35">
      <c r="B19" s="2"/>
      <c r="C19" s="2"/>
      <c r="D19" s="2" t="s">
        <v>43</v>
      </c>
      <c r="E19" s="2"/>
      <c r="F19" s="2"/>
      <c r="G19" s="23">
        <f t="shared" ref="G19:M19" si="32">G20+G21</f>
        <v>42100.017</v>
      </c>
      <c r="H19" s="23">
        <f t="shared" si="32"/>
        <v>44017.669000000002</v>
      </c>
      <c r="I19" s="23">
        <f t="shared" si="32"/>
        <v>41982.146999999997</v>
      </c>
      <c r="J19" s="23">
        <f t="shared" si="32"/>
        <v>47613.900999999998</v>
      </c>
      <c r="K19" s="23">
        <f t="shared" ref="K19" si="33">K20+K21</f>
        <v>40504.519999999997</v>
      </c>
      <c r="L19" s="23">
        <f t="shared" si="32"/>
        <v>216218.25399999999</v>
      </c>
      <c r="M19" s="23">
        <f t="shared" si="32"/>
        <v>217450.23176141517</v>
      </c>
      <c r="N19" s="46">
        <f t="shared" si="29"/>
        <v>-1231.9777614151826</v>
      </c>
      <c r="O19" s="14">
        <f t="shared" si="30"/>
        <v>-5.6655619607106225E-3</v>
      </c>
      <c r="P19" s="14"/>
      <c r="Q19" s="23">
        <f>Q20+Q21</f>
        <v>184733.889</v>
      </c>
      <c r="R19" s="23">
        <f t="shared" si="26"/>
        <v>31484.364999999991</v>
      </c>
      <c r="S19" s="14">
        <f t="shared" si="31"/>
        <v>0.17043091102791644</v>
      </c>
    </row>
    <row r="20" spans="2:19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46">
        <f>SUM(G20:K20)</f>
        <v>201949.98326908</v>
      </c>
      <c r="M20" s="23">
        <v>203980.91263539949</v>
      </c>
      <c r="N20" s="46">
        <f t="shared" si="29"/>
        <v>-2030.9293663194985</v>
      </c>
      <c r="O20" s="14">
        <f t="shared" si="30"/>
        <v>-9.9564676914140077E-3</v>
      </c>
      <c r="P20" s="14"/>
      <c r="Q20" s="23">
        <v>174670.63794956999</v>
      </c>
      <c r="R20" s="23">
        <f t="shared" si="26"/>
        <v>27279.345319510001</v>
      </c>
      <c r="S20" s="14">
        <f t="shared" si="31"/>
        <v>0.1561759070656509</v>
      </c>
    </row>
    <row r="21" spans="2:19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46">
        <f>SUM(G21:K21)</f>
        <v>14268.270730920001</v>
      </c>
      <c r="M21" s="23">
        <v>13469.319126015678</v>
      </c>
      <c r="N21" s="46">
        <f t="shared" si="29"/>
        <v>798.95160490432318</v>
      </c>
      <c r="O21" s="14">
        <f t="shared" si="30"/>
        <v>5.931640622881721E-2</v>
      </c>
      <c r="P21" s="14"/>
      <c r="Q21" s="23">
        <v>10063.251050429999</v>
      </c>
      <c r="R21" s="23">
        <f t="shared" si="26"/>
        <v>4205.0196804900024</v>
      </c>
      <c r="S21" s="14">
        <f t="shared" si="31"/>
        <v>0.41785896619465968</v>
      </c>
    </row>
    <row r="22" spans="2:19" x14ac:dyDescent="0.35">
      <c r="B22" s="2"/>
      <c r="C22" s="2"/>
      <c r="D22" s="2" t="s">
        <v>25</v>
      </c>
      <c r="E22" s="2"/>
      <c r="F22" s="2"/>
      <c r="G22" s="23">
        <f t="shared" ref="G22:M22" si="34">G23+G24</f>
        <v>11374.11815604</v>
      </c>
      <c r="H22" s="23">
        <f t="shared" ref="H22:L22" si="35">H23+H24</f>
        <v>16231.143917810001</v>
      </c>
      <c r="I22" s="23">
        <f t="shared" ref="I22:J22" si="36">I23+I24</f>
        <v>9488.9631475499991</v>
      </c>
      <c r="J22" s="23">
        <f t="shared" si="36"/>
        <v>15336.087238559998</v>
      </c>
      <c r="K22" s="23">
        <f t="shared" ref="K22" si="37">K23+K24</f>
        <v>15827.913133560001</v>
      </c>
      <c r="L22" s="23">
        <f t="shared" si="35"/>
        <v>68258.225593520008</v>
      </c>
      <c r="M22" s="23">
        <f t="shared" si="34"/>
        <v>73991.933755860926</v>
      </c>
      <c r="N22" s="46">
        <f t="shared" si="29"/>
        <v>-5733.7081623409176</v>
      </c>
      <c r="O22" s="14">
        <f t="shared" si="30"/>
        <v>-7.749098950784955E-2</v>
      </c>
      <c r="P22" s="14"/>
      <c r="Q22" s="23">
        <f t="shared" ref="Q22" si="38">Q23+Q24</f>
        <v>74537.487105410008</v>
      </c>
      <c r="R22" s="23">
        <f t="shared" si="26"/>
        <v>-6279.2615118899994</v>
      </c>
      <c r="S22" s="14">
        <f t="shared" si="31"/>
        <v>-8.4242999807733573E-2</v>
      </c>
    </row>
    <row r="23" spans="2:19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46">
        <f>SUM(G23:K23)</f>
        <v>31774.07167872</v>
      </c>
      <c r="M23" s="23">
        <v>30754.146452043897</v>
      </c>
      <c r="N23" s="46">
        <f t="shared" si="29"/>
        <v>1019.9252266761032</v>
      </c>
      <c r="O23" s="14">
        <f t="shared" si="30"/>
        <v>3.3163828112300599E-2</v>
      </c>
      <c r="P23" s="14"/>
      <c r="Q23" s="23">
        <v>31464.717136850006</v>
      </c>
      <c r="R23" s="23">
        <f t="shared" si="26"/>
        <v>309.35454186999414</v>
      </c>
      <c r="S23" s="14">
        <f t="shared" si="31"/>
        <v>9.8317916072314712E-3</v>
      </c>
    </row>
    <row r="24" spans="2:19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46">
        <f>SUM(G24:K24)</f>
        <v>36484.153914800001</v>
      </c>
      <c r="M24" s="23">
        <v>43237.787303817022</v>
      </c>
      <c r="N24" s="46">
        <f t="shared" si="29"/>
        <v>-6753.6333890170208</v>
      </c>
      <c r="O24" s="14">
        <f t="shared" si="30"/>
        <v>-0.15619747933819017</v>
      </c>
      <c r="P24" s="14"/>
      <c r="Q24" s="23">
        <v>43072.769968560002</v>
      </c>
      <c r="R24" s="23">
        <f t="shared" si="26"/>
        <v>-6588.6160537600008</v>
      </c>
      <c r="S24" s="14">
        <f t="shared" si="31"/>
        <v>-0.15296476308742651</v>
      </c>
    </row>
    <row r="25" spans="2:19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14"/>
      <c r="P25" s="14"/>
      <c r="Q25" s="24"/>
      <c r="R25" s="24"/>
      <c r="S25" s="14"/>
    </row>
    <row r="26" spans="2:19" x14ac:dyDescent="0.35">
      <c r="B26" s="2"/>
      <c r="C26" s="2" t="s">
        <v>18</v>
      </c>
      <c r="D26" s="2"/>
      <c r="E26" s="2"/>
      <c r="F26" s="2"/>
      <c r="G26" s="23">
        <f t="shared" ref="G26:M26" si="39">G27</f>
        <v>266.56843652000003</v>
      </c>
      <c r="H26" s="23">
        <f t="shared" si="39"/>
        <v>5398.5646488800003</v>
      </c>
      <c r="I26" s="23">
        <f t="shared" si="39"/>
        <v>3143.9496255900003</v>
      </c>
      <c r="J26" s="23">
        <f t="shared" si="39"/>
        <v>5086.6663429499995</v>
      </c>
      <c r="K26" s="23">
        <f t="shared" si="39"/>
        <v>3285.6286617299997</v>
      </c>
      <c r="L26" s="23">
        <f t="shared" si="39"/>
        <v>17181.377715670002</v>
      </c>
      <c r="M26" s="23">
        <f t="shared" si="39"/>
        <v>21165.369692012224</v>
      </c>
      <c r="N26" s="46">
        <f t="shared" ref="N26:N27" si="40">L26-M26</f>
        <v>-3983.9919763422222</v>
      </c>
      <c r="O26" s="14">
        <f t="shared" ref="O26:O27" si="41">N26/ABS(M26)</f>
        <v>-0.18823162714921887</v>
      </c>
      <c r="P26" s="14"/>
      <c r="Q26" s="23">
        <f>Q27</f>
        <v>22535.473204069996</v>
      </c>
      <c r="R26" s="23">
        <f t="shared" ref="R26:R27" si="42">L26-Q26</f>
        <v>-5354.0954883999948</v>
      </c>
      <c r="S26" s="14">
        <f t="shared" ref="S26:S27" si="43">R26/ABS(Q26)</f>
        <v>-0.23758522574236532</v>
      </c>
    </row>
    <row r="27" spans="2:19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46">
        <f>SUM(G27:K27)</f>
        <v>17181.377715670002</v>
      </c>
      <c r="M27" s="23">
        <v>21165.369692012224</v>
      </c>
      <c r="N27" s="46">
        <f t="shared" si="40"/>
        <v>-3983.9919763422222</v>
      </c>
      <c r="O27" s="14">
        <f t="shared" si="41"/>
        <v>-0.18823162714921887</v>
      </c>
      <c r="P27" s="14"/>
      <c r="Q27" s="23">
        <v>22535.473204069996</v>
      </c>
      <c r="R27" s="23">
        <f t="shared" si="42"/>
        <v>-5354.0954883999948</v>
      </c>
      <c r="S27" s="14">
        <f t="shared" si="43"/>
        <v>-0.23758522574236532</v>
      </c>
    </row>
    <row r="28" spans="2:19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14"/>
      <c r="P28" s="14"/>
      <c r="Q28" s="24"/>
      <c r="R28" s="24"/>
      <c r="S28" s="14"/>
    </row>
    <row r="29" spans="2:19" s="5" customFormat="1" x14ac:dyDescent="0.35">
      <c r="B29" s="5" t="s">
        <v>3</v>
      </c>
      <c r="C29" s="6"/>
      <c r="D29" s="6"/>
      <c r="E29" s="6"/>
      <c r="F29" s="6"/>
      <c r="G29" s="25">
        <f t="shared" ref="G29:M29" si="44">+G9-G16</f>
        <v>-15500.604635465992</v>
      </c>
      <c r="H29" s="25">
        <f t="shared" si="44"/>
        <v>-20145.081018050027</v>
      </c>
      <c r="I29" s="25">
        <f t="shared" si="44"/>
        <v>-2602.4470992255083</v>
      </c>
      <c r="J29" s="25">
        <f t="shared" si="44"/>
        <v>38705.483892878023</v>
      </c>
      <c r="K29" s="25">
        <f t="shared" ref="K29" si="45">+K9-K16</f>
        <v>-18214.806702129063</v>
      </c>
      <c r="L29" s="25">
        <f t="shared" si="44"/>
        <v>-17757.455561992538</v>
      </c>
      <c r="M29" s="25">
        <f t="shared" si="44"/>
        <v>-37623.157704420679</v>
      </c>
      <c r="N29" s="37">
        <f t="shared" ref="N29:N31" si="46">L29-M29</f>
        <v>19865.702142428141</v>
      </c>
      <c r="O29" s="13">
        <f>N29/ABS(M29)</f>
        <v>0.52801793774194405</v>
      </c>
      <c r="P29" s="13"/>
      <c r="Q29" s="25">
        <f>+Q9-Q16</f>
        <v>-57110.060338217474</v>
      </c>
      <c r="R29" s="25">
        <f t="shared" ref="R29:R31" si="47">L29-Q29</f>
        <v>39352.604776224936</v>
      </c>
      <c r="S29" s="13">
        <f>R29/ABS(Q29)</f>
        <v>0.68906606897577682</v>
      </c>
    </row>
    <row r="30" spans="2:19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14"/>
      <c r="P30" s="14"/>
      <c r="Q30" s="25"/>
      <c r="R30" s="25"/>
      <c r="S30" s="14"/>
    </row>
    <row r="31" spans="2:19" s="5" customFormat="1" x14ac:dyDescent="0.35">
      <c r="B31" s="5" t="s">
        <v>4</v>
      </c>
      <c r="C31" s="6"/>
      <c r="D31" s="6"/>
      <c r="E31" s="6"/>
      <c r="F31" s="6"/>
      <c r="G31" s="25">
        <f t="shared" ref="G31:M31" si="48">G32+G33</f>
        <v>35084.898954922399</v>
      </c>
      <c r="H31" s="25">
        <f t="shared" ref="H31:L31" si="49">H32+H33</f>
        <v>3729.3169787699999</v>
      </c>
      <c r="I31" s="25">
        <f t="shared" ref="I31:J31" si="50">I32+I33</f>
        <v>16178.111524865602</v>
      </c>
      <c r="J31" s="25">
        <f t="shared" si="50"/>
        <v>15246.081584214</v>
      </c>
      <c r="K31" s="25">
        <f t="shared" ref="K31" si="51">K32+K33</f>
        <v>17167.100464484</v>
      </c>
      <c r="L31" s="25">
        <f t="shared" si="49"/>
        <v>87405.509507256007</v>
      </c>
      <c r="M31" s="25">
        <f t="shared" si="48"/>
        <v>70606.381213239874</v>
      </c>
      <c r="N31" s="37">
        <f t="shared" si="46"/>
        <v>16799.128294016133</v>
      </c>
      <c r="O31" s="13">
        <f>N31/ABS(M31)</f>
        <v>0.23792648773884501</v>
      </c>
      <c r="P31" s="13"/>
      <c r="Q31" s="25">
        <f t="shared" ref="Q31" si="52">Q32+Q33</f>
        <v>42249.736458787302</v>
      </c>
      <c r="R31" s="25">
        <f t="shared" si="47"/>
        <v>45155.773048468705</v>
      </c>
      <c r="S31" s="13">
        <f>R31/ABS(Q31)</f>
        <v>1.0687823601578228</v>
      </c>
    </row>
    <row r="32" spans="2:19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46">
        <f>SUM(G32:K32)</f>
        <v>84260.682963760002</v>
      </c>
      <c r="M32" s="23">
        <v>66971.921430006652</v>
      </c>
      <c r="N32" s="46">
        <f t="shared" ref="N32:N33" si="53">L32-M32</f>
        <v>17288.76153375335</v>
      </c>
      <c r="O32" s="14">
        <f t="shared" ref="O32:O33" si="54">N32/ABS(M32)</f>
        <v>0.25814940298259309</v>
      </c>
      <c r="P32" s="14"/>
      <c r="Q32" s="23">
        <v>36879.286127910003</v>
      </c>
      <c r="R32" s="23">
        <f t="shared" ref="R32:R33" si="55">L32-Q32</f>
        <v>47381.396835849999</v>
      </c>
      <c r="S32" s="14">
        <f t="shared" ref="S32:S33" si="56">R32/ABS(Q32)</f>
        <v>1.2847699023108818</v>
      </c>
    </row>
    <row r="33" spans="2:19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46">
        <f>SUM(G33:K33)</f>
        <v>3144.8265434960003</v>
      </c>
      <c r="M33" s="23">
        <v>3634.4597832332165</v>
      </c>
      <c r="N33" s="46">
        <f t="shared" si="53"/>
        <v>-489.63323973721617</v>
      </c>
      <c r="O33" s="14">
        <f t="shared" si="54"/>
        <v>-0.13471967470820059</v>
      </c>
      <c r="P33" s="14"/>
      <c r="Q33" s="23">
        <v>5370.4503308773001</v>
      </c>
      <c r="R33" s="23">
        <f t="shared" si="55"/>
        <v>-2225.6237873812997</v>
      </c>
      <c r="S33" s="14">
        <f t="shared" si="56"/>
        <v>-0.41442032795371347</v>
      </c>
    </row>
    <row r="34" spans="2:19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14"/>
      <c r="P34" s="14"/>
      <c r="Q34" s="23"/>
      <c r="R34" s="23"/>
      <c r="S34" s="14"/>
    </row>
    <row r="35" spans="2:19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37">
        <f>SUM(G35:K35)</f>
        <v>2038.81617637</v>
      </c>
      <c r="M35" s="28">
        <v>1669.9035900124009</v>
      </c>
      <c r="N35" s="37">
        <f t="shared" ref="N35:N36" si="57">L35-M35</f>
        <v>368.91258635759914</v>
      </c>
      <c r="O35" s="13">
        <f>N35/ABS(M35)</f>
        <v>0.22091849407597211</v>
      </c>
      <c r="P35" s="13"/>
      <c r="Q35" s="28">
        <v>3932.38463708466</v>
      </c>
      <c r="R35" s="25">
        <f t="shared" ref="R35:R36" si="58">L35-Q35</f>
        <v>-1893.56846071466</v>
      </c>
      <c r="S35" s="13">
        <f>R35/ABS(Q35)</f>
        <v>-0.48153185292639356</v>
      </c>
    </row>
    <row r="36" spans="2:19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37">
        <f>SUM(G36:K36)</f>
        <v>1500</v>
      </c>
      <c r="M36" s="28">
        <v>1500</v>
      </c>
      <c r="N36" s="37">
        <f t="shared" si="57"/>
        <v>0</v>
      </c>
      <c r="O36" s="13">
        <f>N36/ABS(M36)</f>
        <v>0</v>
      </c>
      <c r="P36" s="13"/>
      <c r="Q36" s="28">
        <v>0</v>
      </c>
      <c r="R36" s="25">
        <f t="shared" si="58"/>
        <v>1500</v>
      </c>
      <c r="S36" s="13" t="s">
        <v>47</v>
      </c>
    </row>
    <row r="37" spans="2:19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25"/>
      <c r="R37" s="25"/>
      <c r="S37" s="14"/>
    </row>
    <row r="38" spans="2:19" s="5" customFormat="1" x14ac:dyDescent="0.35">
      <c r="B38" s="5" t="s">
        <v>5</v>
      </c>
      <c r="C38" s="6"/>
      <c r="D38" s="6"/>
      <c r="E38" s="6"/>
      <c r="F38" s="6"/>
      <c r="G38" s="25">
        <f t="shared" ref="G38:M38" si="59">G39+G40</f>
        <v>42241.35135682</v>
      </c>
      <c r="H38" s="25">
        <f t="shared" si="59"/>
        <v>4311.2382180900022</v>
      </c>
      <c r="I38" s="25">
        <f t="shared" si="59"/>
        <v>15876.532871109999</v>
      </c>
      <c r="J38" s="25">
        <f t="shared" si="59"/>
        <v>24609.782060730002</v>
      </c>
      <c r="K38" s="25">
        <f t="shared" ref="K38" si="60">K39+K40</f>
        <v>4787.5947883600002</v>
      </c>
      <c r="L38" s="25">
        <f t="shared" si="59"/>
        <v>91826.499295109999</v>
      </c>
      <c r="M38" s="25">
        <f t="shared" si="59"/>
        <v>95283.565928627853</v>
      </c>
      <c r="N38" s="37">
        <f t="shared" ref="N38:N40" si="61">L38-M38</f>
        <v>-3457.0666335178539</v>
      </c>
      <c r="O38" s="13">
        <f>N38/ABS(M38)</f>
        <v>-3.628187715085484E-2</v>
      </c>
      <c r="P38" s="13"/>
      <c r="Q38" s="25">
        <f>Q39+Q40</f>
        <v>85347.437604189996</v>
      </c>
      <c r="R38" s="25">
        <f t="shared" ref="R38" si="62">L38-Q38</f>
        <v>6479.0616909200035</v>
      </c>
      <c r="S38" s="13">
        <f>R38/ABS(Q38)</f>
        <v>7.5913956795838525E-2</v>
      </c>
    </row>
    <row r="39" spans="2:19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46">
        <f>SUM(G39:K39)</f>
        <v>46948.981074440002</v>
      </c>
      <c r="M39" s="23">
        <v>47198.341820084184</v>
      </c>
      <c r="N39" s="46">
        <f t="shared" si="61"/>
        <v>-249.36074564418232</v>
      </c>
      <c r="O39" s="14">
        <f t="shared" ref="O39:O40" si="63">N39/ABS(M39)</f>
        <v>-5.2832522505710678E-3</v>
      </c>
      <c r="P39" s="14"/>
      <c r="Q39" s="23">
        <v>27760.534644929998</v>
      </c>
      <c r="R39" s="23">
        <f t="shared" ref="R39" si="64">L39-Q39</f>
        <v>19188.446429510004</v>
      </c>
      <c r="S39" s="14">
        <f t="shared" ref="S39:S40" si="65">R39/ABS(Q39)</f>
        <v>0.69121314394477829</v>
      </c>
    </row>
    <row r="40" spans="2:19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46">
        <f>SUM(G40:K40)</f>
        <v>44877.518220670005</v>
      </c>
      <c r="M40" s="23">
        <v>48085.224108543669</v>
      </c>
      <c r="N40" s="46">
        <f t="shared" si="61"/>
        <v>-3207.7058878736643</v>
      </c>
      <c r="O40" s="14">
        <f t="shared" si="63"/>
        <v>-6.6708764435262899E-2</v>
      </c>
      <c r="P40" s="14"/>
      <c r="Q40" s="23">
        <v>57586.902959259998</v>
      </c>
      <c r="R40" s="23">
        <f t="shared" ref="R40" si="66">L40-Q40</f>
        <v>-12709.384738589994</v>
      </c>
      <c r="S40" s="14">
        <f t="shared" si="65"/>
        <v>-0.22069922300876782</v>
      </c>
    </row>
    <row r="41" spans="2:19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14"/>
      <c r="P41" s="14"/>
      <c r="Q41" s="24"/>
      <c r="R41" s="24"/>
      <c r="S41" s="14"/>
    </row>
    <row r="42" spans="2:19" x14ac:dyDescent="0.35">
      <c r="B42" s="5" t="s">
        <v>6</v>
      </c>
      <c r="C42" s="6"/>
      <c r="D42" s="6"/>
      <c r="E42" s="6"/>
      <c r="F42" s="6"/>
      <c r="G42" s="25">
        <f t="shared" ref="G42:M42" si="67">+G29+G31-G38+G35-G36</f>
        <v>-22151.072093113591</v>
      </c>
      <c r="H42" s="25">
        <f t="shared" si="67"/>
        <v>-20449.146071130031</v>
      </c>
      <c r="I42" s="25">
        <f t="shared" si="67"/>
        <v>-1647.451413939905</v>
      </c>
      <c r="J42" s="25">
        <f t="shared" ref="J42:K42" si="68">+J29+J31-J38+J35-J36</f>
        <v>29747.48995676202</v>
      </c>
      <c r="K42" s="25">
        <f t="shared" si="68"/>
        <v>-7139.4495520550636</v>
      </c>
      <c r="L42" s="25">
        <f t="shared" si="67"/>
        <v>-21639.629173476529</v>
      </c>
      <c r="M42" s="25">
        <f t="shared" si="67"/>
        <v>-62130.438829796258</v>
      </c>
      <c r="N42" s="25">
        <f>L42-M42</f>
        <v>40490.809656319732</v>
      </c>
      <c r="O42" s="13">
        <f>N42/ABS(M42)</f>
        <v>0.6517064810574188</v>
      </c>
      <c r="P42" s="13"/>
      <c r="Q42" s="25">
        <f>+Q29+Q31-Q38+Q35-Q36</f>
        <v>-96275.37684653551</v>
      </c>
      <c r="R42" s="25">
        <f t="shared" ref="R42" si="69">L42-Q42</f>
        <v>74635.747673058984</v>
      </c>
      <c r="S42" s="13">
        <f>R42/ABS(Q42)</f>
        <v>0.77523194525667305</v>
      </c>
    </row>
    <row r="43" spans="2:19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14"/>
      <c r="P43" s="14"/>
      <c r="Q43" s="25"/>
      <c r="R43" s="25"/>
      <c r="S43" s="14"/>
    </row>
    <row r="44" spans="2:19" ht="16" thickBot="1" x14ac:dyDescent="0.4">
      <c r="B44" s="5" t="s">
        <v>7</v>
      </c>
      <c r="C44" s="6"/>
      <c r="D44" s="6"/>
      <c r="E44" s="6"/>
      <c r="F44" s="6"/>
      <c r="G44" s="25">
        <f t="shared" ref="G44:M44" si="70">+G29+G22</f>
        <v>-4126.486479425992</v>
      </c>
      <c r="H44" s="25">
        <f t="shared" si="70"/>
        <v>-3913.9371002400258</v>
      </c>
      <c r="I44" s="25">
        <f t="shared" si="70"/>
        <v>6886.5160483244908</v>
      </c>
      <c r="J44" s="25">
        <f t="shared" ref="J44:K44" si="71">+J29+J22</f>
        <v>54041.571131438017</v>
      </c>
      <c r="K44" s="25">
        <f t="shared" si="71"/>
        <v>-2386.8935685690612</v>
      </c>
      <c r="L44" s="25">
        <f t="shared" si="70"/>
        <v>50500.770031527471</v>
      </c>
      <c r="M44" s="25">
        <f t="shared" si="70"/>
        <v>36368.776051440247</v>
      </c>
      <c r="N44" s="25">
        <f>L44-M44</f>
        <v>14131.993980087223</v>
      </c>
      <c r="O44" s="13">
        <f>N44/ABS(M44)</f>
        <v>0.38857491272455347</v>
      </c>
      <c r="P44" s="35"/>
      <c r="Q44" s="25">
        <f>+Q29+Q22</f>
        <v>17427.426767192534</v>
      </c>
      <c r="R44" s="25">
        <f t="shared" ref="R44" si="72">L44-Q44</f>
        <v>33073.343264334937</v>
      </c>
      <c r="S44" s="13">
        <f>R44/ABS(Q44)</f>
        <v>1.8977754837906502</v>
      </c>
    </row>
    <row r="45" spans="2:19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18"/>
      <c r="P45" s="34"/>
      <c r="Q45" s="26"/>
      <c r="R45" s="26"/>
      <c r="S45" s="18"/>
    </row>
    <row r="46" spans="2:19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7"/>
      <c r="P46" s="17"/>
      <c r="Q46" s="19"/>
      <c r="R46" s="19"/>
      <c r="S46" s="17"/>
    </row>
    <row r="47" spans="2:19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Q47" s="19"/>
      <c r="R47" s="19"/>
    </row>
    <row r="48" spans="2:19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Q48" s="19"/>
      <c r="R48" s="19"/>
    </row>
    <row r="49" spans="2:19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Q49" s="19"/>
      <c r="R49" s="19"/>
    </row>
    <row r="50" spans="2:19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tr">
        <f>L6</f>
        <v>Prov.</v>
      </c>
      <c r="M50" s="47" t="str">
        <f>M6</f>
        <v>First Supplementary Estimates</v>
      </c>
      <c r="N50" s="21"/>
      <c r="O50" s="11"/>
      <c r="P50" s="36"/>
      <c r="Q50" s="21" t="s">
        <v>48</v>
      </c>
      <c r="R50" s="21"/>
      <c r="S50" s="11"/>
    </row>
    <row r="51" spans="2:19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72</v>
      </c>
      <c r="L51" s="22" t="str">
        <f>L7</f>
        <v>Apr - Aug</v>
      </c>
      <c r="M51" s="22" t="str">
        <f>+M7</f>
        <v>Apr - Aug</v>
      </c>
      <c r="N51" s="22" t="str">
        <f>N7</f>
        <v>Diff</v>
      </c>
      <c r="O51" s="12" t="str">
        <f>O7</f>
        <v>Diff %</v>
      </c>
      <c r="P51" s="12"/>
      <c r="Q51" s="22" t="str">
        <f>+Q7</f>
        <v>Apr - Aug</v>
      </c>
      <c r="R51" s="22" t="str">
        <f>R7</f>
        <v>Diff</v>
      </c>
      <c r="S51" s="12" t="str">
        <f>S7</f>
        <v>Diff %</v>
      </c>
    </row>
    <row r="52" spans="2:19" x14ac:dyDescent="0.35">
      <c r="B52" s="3"/>
      <c r="C52" s="3"/>
      <c r="D52" s="3"/>
      <c r="E52" s="3"/>
      <c r="F52" s="3"/>
    </row>
    <row r="53" spans="2:19" x14ac:dyDescent="0.35">
      <c r="B53" s="4" t="s">
        <v>1</v>
      </c>
      <c r="C53" s="2"/>
      <c r="D53" s="2"/>
      <c r="E53" s="2"/>
      <c r="F53" s="2"/>
      <c r="G53" s="25">
        <f t="shared" ref="G53:L53" si="73">G55+G88+G90+G92+G94</f>
        <v>73939.081649347005</v>
      </c>
      <c r="H53" s="25">
        <f t="shared" si="73"/>
        <v>74295.32620507</v>
      </c>
      <c r="I53" s="25">
        <f t="shared" ref="I53:J53" si="74">I55+I88+I90+I92+I94</f>
        <v>83954.525822624506</v>
      </c>
      <c r="J53" s="25">
        <f t="shared" si="74"/>
        <v>143013.98903826799</v>
      </c>
      <c r="K53" s="25">
        <f t="shared" ref="K53" si="75">K55+K88+K90+K92+K94</f>
        <v>73478.315659840911</v>
      </c>
      <c r="L53" s="25">
        <f t="shared" si="73"/>
        <v>448681.23837515037</v>
      </c>
      <c r="M53" s="25">
        <f t="shared" ref="M53" si="76">M55+M88+M90+M92+M94</f>
        <v>442827.61600226065</v>
      </c>
      <c r="N53" s="37">
        <f t="shared" ref="N53:N63" si="77">L53-M53</f>
        <v>5853.6223728897166</v>
      </c>
      <c r="O53" s="13">
        <f>N53/ABS(M53)</f>
        <v>1.3218738311162223E-2</v>
      </c>
      <c r="P53" s="13"/>
      <c r="Q53" s="25">
        <f t="shared" ref="Q53" si="78">Q55+Q88+Q90+Q92+Q94</f>
        <v>368998.13080305251</v>
      </c>
      <c r="R53" s="25">
        <f t="shared" ref="R53:R63" si="79">L53-Q53</f>
        <v>79683.107572097855</v>
      </c>
      <c r="S53" s="13">
        <f>R53/ABS(Q53)</f>
        <v>0.21594447483699472</v>
      </c>
    </row>
    <row r="54" spans="2:19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14"/>
      <c r="P54" s="14"/>
      <c r="Q54" s="25"/>
      <c r="R54" s="25"/>
      <c r="S54" s="14"/>
    </row>
    <row r="55" spans="2:19" x14ac:dyDescent="0.35">
      <c r="B55" s="4" t="s">
        <v>9</v>
      </c>
      <c r="C55" s="2"/>
      <c r="D55" s="2"/>
      <c r="E55" s="2"/>
      <c r="F55" s="2"/>
      <c r="G55" s="25">
        <f t="shared" ref="G55:L55" si="80">G57+G65+G80</f>
        <v>67665.022052820001</v>
      </c>
      <c r="H55" s="25">
        <f t="shared" si="80"/>
        <v>69681.086521499994</v>
      </c>
      <c r="I55" s="25">
        <f t="shared" ref="I55:J55" si="81">I57+I65+I80</f>
        <v>75959.499483784006</v>
      </c>
      <c r="J55" s="25">
        <f t="shared" si="81"/>
        <v>73376.514952254001</v>
      </c>
      <c r="K55" s="25">
        <f t="shared" ref="K55" si="82">K57+K65+K80</f>
        <v>69493.370505610001</v>
      </c>
      <c r="L55" s="25">
        <f t="shared" si="80"/>
        <v>356175.49351596797</v>
      </c>
      <c r="M55" s="25">
        <f t="shared" ref="M55" si="83">M57+M65+M80</f>
        <v>348545.45237559767</v>
      </c>
      <c r="N55" s="37">
        <f t="shared" si="77"/>
        <v>7630.0411403703038</v>
      </c>
      <c r="O55" s="13">
        <f>N55/ABS(M55)</f>
        <v>2.1891093653254898E-2</v>
      </c>
      <c r="P55" s="13"/>
      <c r="Q55" s="25">
        <f t="shared" ref="Q55" si="84">Q57+Q65+Q80</f>
        <v>333567.96040571999</v>
      </c>
      <c r="R55" s="25">
        <f t="shared" si="79"/>
        <v>22607.533110247983</v>
      </c>
      <c r="S55" s="13">
        <f>R55/ABS(Q55)</f>
        <v>6.7774893855963719E-2</v>
      </c>
    </row>
    <row r="56" spans="2:19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14"/>
      <c r="P56" s="14"/>
      <c r="Q56" s="24"/>
      <c r="R56" s="24"/>
      <c r="S56" s="14"/>
    </row>
    <row r="57" spans="2:19" x14ac:dyDescent="0.35">
      <c r="B57" s="2"/>
      <c r="C57" s="2" t="s">
        <v>54</v>
      </c>
      <c r="D57" s="2"/>
      <c r="E57" s="2"/>
      <c r="F57" s="2"/>
      <c r="G57" s="23">
        <f t="shared" ref="G57:L57" si="85">SUM(G58:G63)</f>
        <v>18232.395819699999</v>
      </c>
      <c r="H57" s="23">
        <f t="shared" si="85"/>
        <v>19971.710871809999</v>
      </c>
      <c r="I57" s="23">
        <f t="shared" ref="I57:J57" si="86">SUM(I58:I63)</f>
        <v>28343.429010759999</v>
      </c>
      <c r="J57" s="23">
        <f t="shared" si="86"/>
        <v>20010.180658000001</v>
      </c>
      <c r="K57" s="23">
        <f t="shared" ref="K57" si="87">SUM(K58:K63)</f>
        <v>20869.285742870001</v>
      </c>
      <c r="L57" s="23">
        <f t="shared" si="85"/>
        <v>107427.00210314</v>
      </c>
      <c r="M57" s="23">
        <f t="shared" ref="M57" si="88">SUM(M58:M63)</f>
        <v>103338.83214106836</v>
      </c>
      <c r="N57" s="46">
        <f t="shared" si="77"/>
        <v>4088.169962071639</v>
      </c>
      <c r="O57" s="14">
        <f t="shared" ref="O57:O86" si="89">N57/ABS(M57)</f>
        <v>3.9560829916200892E-2</v>
      </c>
      <c r="P57" s="14"/>
      <c r="Q57" s="23">
        <f t="shared" ref="Q57" si="90">SUM(Q58:Q63)</f>
        <v>98829.187841999985</v>
      </c>
      <c r="R57" s="23">
        <f t="shared" si="79"/>
        <v>8597.8142611400108</v>
      </c>
      <c r="S57" s="14">
        <f t="shared" ref="S57" si="91">R57/ABS(Q57)</f>
        <v>8.699671067706731E-2</v>
      </c>
    </row>
    <row r="58" spans="2:19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46">
        <f t="shared" ref="L58:L63" si="92">SUM(G58:K58)</f>
        <v>605.10981814000002</v>
      </c>
      <c r="M58" s="23">
        <v>361.62079027000004</v>
      </c>
      <c r="N58" s="46">
        <f t="shared" si="77"/>
        <v>243.48902786999997</v>
      </c>
      <c r="O58" s="14">
        <f t="shared" si="89"/>
        <v>0.67332696134036341</v>
      </c>
      <c r="P58" s="14"/>
      <c r="Q58" s="23">
        <v>0</v>
      </c>
      <c r="R58" s="23">
        <f t="shared" si="79"/>
        <v>605.10981814000002</v>
      </c>
      <c r="S58" s="14" t="s">
        <v>47</v>
      </c>
    </row>
    <row r="59" spans="2:19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46">
        <f t="shared" si="92"/>
        <v>21179.875768000002</v>
      </c>
      <c r="M59" s="23">
        <v>21309.076826725479</v>
      </c>
      <c r="N59" s="46">
        <f t="shared" si="77"/>
        <v>-129.2010587254772</v>
      </c>
      <c r="O59" s="14">
        <f t="shared" si="89"/>
        <v>-6.0631936228901029E-3</v>
      </c>
      <c r="P59" s="14"/>
      <c r="Q59" s="23">
        <v>20235.765243999998</v>
      </c>
      <c r="R59" s="23">
        <f t="shared" si="79"/>
        <v>944.11052400000335</v>
      </c>
      <c r="S59" s="14">
        <f t="shared" ref="S59:S63" si="93">R59/ABS(Q59)</f>
        <v>4.6655538479323716E-2</v>
      </c>
    </row>
    <row r="60" spans="2:19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46">
        <f t="shared" si="92"/>
        <v>66553.890161999996</v>
      </c>
      <c r="M60" s="23">
        <v>62102.556805859524</v>
      </c>
      <c r="N60" s="46">
        <f t="shared" si="77"/>
        <v>4451.3333561404725</v>
      </c>
      <c r="O60" s="14">
        <f t="shared" si="89"/>
        <v>7.1677135130779002E-2</v>
      </c>
      <c r="P60" s="14"/>
      <c r="Q60" s="23">
        <v>58822.647314999995</v>
      </c>
      <c r="R60" s="23">
        <f t="shared" si="79"/>
        <v>7731.2428470000013</v>
      </c>
      <c r="S60" s="14">
        <f t="shared" si="93"/>
        <v>0.13143309932309874</v>
      </c>
    </row>
    <row r="61" spans="2:19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46">
        <f t="shared" si="92"/>
        <v>1247.5494920000001</v>
      </c>
      <c r="M61" s="23">
        <v>1527.791227907243</v>
      </c>
      <c r="N61" s="46">
        <f t="shared" si="77"/>
        <v>-280.24173590724286</v>
      </c>
      <c r="O61" s="14">
        <f t="shared" si="89"/>
        <v>-0.18342933955126572</v>
      </c>
      <c r="P61" s="14"/>
      <c r="Q61" s="23">
        <v>1487.1385639999999</v>
      </c>
      <c r="R61" s="23">
        <f t="shared" si="79"/>
        <v>-239.58907199999976</v>
      </c>
      <c r="S61" s="14">
        <f t="shared" si="93"/>
        <v>-0.16110742993280333</v>
      </c>
    </row>
    <row r="62" spans="2:19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46">
        <f t="shared" si="92"/>
        <v>2099.2383770000001</v>
      </c>
      <c r="M62" s="23">
        <v>2632.6070502742768</v>
      </c>
      <c r="N62" s="46">
        <f t="shared" si="77"/>
        <v>-533.36867327427672</v>
      </c>
      <c r="O62" s="14">
        <f t="shared" si="89"/>
        <v>-0.20260094388895145</v>
      </c>
      <c r="P62" s="14"/>
      <c r="Q62" s="23">
        <v>2216.381171</v>
      </c>
      <c r="R62" s="23">
        <f t="shared" si="79"/>
        <v>-117.14279399999987</v>
      </c>
      <c r="S62" s="14">
        <f t="shared" si="93"/>
        <v>-5.2853180460447013E-2</v>
      </c>
    </row>
    <row r="63" spans="2:19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46">
        <f t="shared" si="92"/>
        <v>15741.338485999999</v>
      </c>
      <c r="M63" s="23">
        <v>15405.179440031823</v>
      </c>
      <c r="N63" s="46">
        <f t="shared" si="77"/>
        <v>336.15904596817563</v>
      </c>
      <c r="O63" s="14">
        <f t="shared" si="89"/>
        <v>2.182117042367156E-2</v>
      </c>
      <c r="P63" s="14"/>
      <c r="Q63" s="23">
        <v>16067.255547999999</v>
      </c>
      <c r="R63" s="23">
        <f t="shared" si="79"/>
        <v>-325.91706200000044</v>
      </c>
      <c r="S63" s="14">
        <f t="shared" si="93"/>
        <v>-2.0284550838588582E-2</v>
      </c>
    </row>
    <row r="64" spans="2:19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14"/>
      <c r="P64" s="14"/>
      <c r="Q64" s="23"/>
      <c r="R64" s="23"/>
      <c r="S64" s="14"/>
    </row>
    <row r="65" spans="2:19" x14ac:dyDescent="0.35">
      <c r="B65" s="2"/>
      <c r="C65" s="2" t="s">
        <v>53</v>
      </c>
      <c r="D65" s="2"/>
      <c r="E65" s="2"/>
      <c r="F65" s="2"/>
      <c r="G65" s="23">
        <f t="shared" ref="G65:M65" si="94">SUM(G66:G78)</f>
        <v>23660.710392639998</v>
      </c>
      <c r="H65" s="23">
        <f t="shared" ref="H65:L65" si="95">SUM(H66:H78)</f>
        <v>24253.700407</v>
      </c>
      <c r="I65" s="23">
        <f t="shared" ref="I65:J65" si="96">SUM(I66:I78)</f>
        <v>21311.17998316</v>
      </c>
      <c r="J65" s="23">
        <f t="shared" si="96"/>
        <v>24321.353938300002</v>
      </c>
      <c r="K65" s="23">
        <f t="shared" ref="K65" si="97">SUM(K66:K78)</f>
        <v>22831.697838000004</v>
      </c>
      <c r="L65" s="23">
        <f t="shared" si="95"/>
        <v>116378.6425591</v>
      </c>
      <c r="M65" s="23">
        <f t="shared" si="94"/>
        <v>113696.41247465067</v>
      </c>
      <c r="N65" s="46">
        <f t="shared" ref="N65:N78" si="98">L65-M65</f>
        <v>2682.2300844493293</v>
      </c>
      <c r="O65" s="14">
        <f t="shared" si="89"/>
        <v>2.3591158472545028E-2</v>
      </c>
      <c r="P65" s="14"/>
      <c r="Q65" s="23">
        <f t="shared" ref="Q65" si="99">SUM(Q66:Q78)</f>
        <v>109787.09395432001</v>
      </c>
      <c r="R65" s="23">
        <f t="shared" ref="R65:R78" si="100">L65-Q65</f>
        <v>6591.5486047799932</v>
      </c>
      <c r="S65" s="14">
        <f t="shared" ref="S65:S66" si="101">R65/ABS(Q65)</f>
        <v>6.0039375917196526E-2</v>
      </c>
    </row>
    <row r="66" spans="2:19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46">
        <f>SUM(G66:K66)</f>
        <v>27.853501999999999</v>
      </c>
      <c r="M66" s="31">
        <v>17.08437266666666</v>
      </c>
      <c r="N66" s="46">
        <f t="shared" si="98"/>
        <v>10.769129333333339</v>
      </c>
      <c r="O66" s="14">
        <f t="shared" si="89"/>
        <v>0.6303497086752855</v>
      </c>
      <c r="P66" s="14"/>
      <c r="Q66" s="31">
        <v>33.045113999999998</v>
      </c>
      <c r="R66" s="23">
        <f t="shared" si="100"/>
        <v>-5.1916119999999992</v>
      </c>
      <c r="S66" s="14">
        <f t="shared" si="101"/>
        <v>-0.15710679648434561</v>
      </c>
    </row>
    <row r="67" spans="2:19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46">
        <f t="shared" ref="L67:L78" si="102">SUM(G67:K67)</f>
        <v>10325.604621</v>
      </c>
      <c r="M67" s="31">
        <v>10097.693170073759</v>
      </c>
      <c r="N67" s="46">
        <f t="shared" si="98"/>
        <v>227.91145092624174</v>
      </c>
      <c r="O67" s="14">
        <f t="shared" si="89"/>
        <v>2.2570645303592343E-2</v>
      </c>
      <c r="P67" s="14"/>
      <c r="Q67" s="31">
        <v>8123.5406839999996</v>
      </c>
      <c r="R67" s="23">
        <f t="shared" si="100"/>
        <v>2202.0639370000008</v>
      </c>
      <c r="S67" s="14">
        <f t="shared" ref="S67:S71" si="103">R67/ABS(Q67)</f>
        <v>0.27107194050706879</v>
      </c>
    </row>
    <row r="68" spans="2:19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46">
        <f t="shared" si="102"/>
        <v>484.59709900000001</v>
      </c>
      <c r="M68" s="31">
        <v>491.72713794280787</v>
      </c>
      <c r="N68" s="46">
        <f t="shared" si="98"/>
        <v>-7.1300389428078574</v>
      </c>
      <c r="O68" s="14">
        <f t="shared" si="89"/>
        <v>-1.4499990731927313E-2</v>
      </c>
      <c r="P68" s="14"/>
      <c r="Q68" s="31">
        <v>476.69687900000002</v>
      </c>
      <c r="R68" s="23">
        <f t="shared" si="100"/>
        <v>7.9002199999999903</v>
      </c>
      <c r="S68" s="14">
        <f t="shared" si="103"/>
        <v>1.6572837683713867E-2</v>
      </c>
    </row>
    <row r="69" spans="2:19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46">
        <f t="shared" si="102"/>
        <v>2271.6437860000001</v>
      </c>
      <c r="M69" s="31">
        <v>2211.156975803161</v>
      </c>
      <c r="N69" s="46">
        <f t="shared" si="98"/>
        <v>60.486810196839087</v>
      </c>
      <c r="O69" s="14">
        <f t="shared" si="89"/>
        <v>2.7355276381889799E-2</v>
      </c>
      <c r="P69" s="14"/>
      <c r="Q69" s="31">
        <v>2182.8655589999998</v>
      </c>
      <c r="R69" s="23">
        <f t="shared" si="100"/>
        <v>88.778227000000243</v>
      </c>
      <c r="S69" s="14">
        <f t="shared" si="103"/>
        <v>4.0670496922710506E-2</v>
      </c>
    </row>
    <row r="70" spans="2:19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46">
        <f t="shared" si="102"/>
        <v>625.02184310000007</v>
      </c>
      <c r="M70" s="31">
        <v>666.36021710578734</v>
      </c>
      <c r="N70" s="46">
        <f t="shared" si="98"/>
        <v>-41.338374005787273</v>
      </c>
      <c r="O70" s="14">
        <f t="shared" si="89"/>
        <v>-6.2036077401698551E-2</v>
      </c>
      <c r="P70" s="14"/>
      <c r="Q70" s="31">
        <v>1014.0349600600001</v>
      </c>
      <c r="R70" s="23">
        <f t="shared" si="100"/>
        <v>-389.01311696000005</v>
      </c>
      <c r="S70" s="14">
        <f t="shared" si="103"/>
        <v>-0.38362890066135619</v>
      </c>
    </row>
    <row r="71" spans="2:19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46">
        <f t="shared" si="102"/>
        <v>91.562855999999996</v>
      </c>
      <c r="M71" s="31">
        <v>65.688294228619782</v>
      </c>
      <c r="N71" s="46">
        <f t="shared" si="98"/>
        <v>25.874561771380215</v>
      </c>
      <c r="O71" s="14">
        <f t="shared" si="89"/>
        <v>0.39389912731372018</v>
      </c>
      <c r="P71" s="14"/>
      <c r="Q71" s="31">
        <v>115.40618499999999</v>
      </c>
      <c r="R71" s="23">
        <f t="shared" si="100"/>
        <v>-23.843328999999997</v>
      </c>
      <c r="S71" s="14">
        <f t="shared" si="103"/>
        <v>-0.20660356288529941</v>
      </c>
    </row>
    <row r="72" spans="2:19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46">
        <f t="shared" si="102"/>
        <v>3697.1200279999998</v>
      </c>
      <c r="M72" s="31">
        <v>3607.2990941672551</v>
      </c>
      <c r="N72" s="46">
        <f t="shared" si="98"/>
        <v>89.820933832744686</v>
      </c>
      <c r="O72" s="14">
        <f t="shared" si="89"/>
        <v>2.4899774453961614E-2</v>
      </c>
      <c r="P72" s="14"/>
      <c r="Q72" s="31">
        <v>3289.8291589999999</v>
      </c>
      <c r="R72" s="23">
        <f t="shared" si="100"/>
        <v>407.29086899999993</v>
      </c>
      <c r="S72" s="14">
        <f t="shared" ref="S72:S78" si="104">R72/ABS(Q72)</f>
        <v>0.12380304548209518</v>
      </c>
    </row>
    <row r="73" spans="2:19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46">
        <f t="shared" si="102"/>
        <v>1548.0421369999999</v>
      </c>
      <c r="M73" s="31">
        <v>1441.7839279968525</v>
      </c>
      <c r="N73" s="46">
        <f t="shared" si="98"/>
        <v>106.25820900314739</v>
      </c>
      <c r="O73" s="14">
        <f t="shared" si="89"/>
        <v>7.3699121581121796E-2</v>
      </c>
      <c r="P73" s="14"/>
      <c r="Q73" s="31">
        <v>1458.2314019999999</v>
      </c>
      <c r="R73" s="23">
        <f t="shared" si="100"/>
        <v>89.810735000000022</v>
      </c>
      <c r="S73" s="14">
        <f t="shared" si="104"/>
        <v>6.1588808797302275E-2</v>
      </c>
    </row>
    <row r="74" spans="2:19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46">
        <f t="shared" si="102"/>
        <v>22485.639805999999</v>
      </c>
      <c r="M74" s="31">
        <v>21371.31644335634</v>
      </c>
      <c r="N74" s="46">
        <f t="shared" si="98"/>
        <v>1114.3233626436595</v>
      </c>
      <c r="O74" s="14">
        <f t="shared" si="89"/>
        <v>5.2141072619326968E-2</v>
      </c>
      <c r="P74" s="14"/>
      <c r="Q74" s="31">
        <v>20427.56008426</v>
      </c>
      <c r="R74" s="23">
        <f t="shared" si="100"/>
        <v>2058.0797217399995</v>
      </c>
      <c r="S74" s="14">
        <f t="shared" si="104"/>
        <v>0.10075014897769445</v>
      </c>
    </row>
    <row r="75" spans="2:19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46">
        <f t="shared" si="102"/>
        <v>1012.9315270000001</v>
      </c>
      <c r="M75" s="31">
        <v>1089.6005961000919</v>
      </c>
      <c r="N75" s="46">
        <f t="shared" si="98"/>
        <v>-76.66906910009186</v>
      </c>
      <c r="O75" s="14">
        <f t="shared" si="89"/>
        <v>-7.0364378814132877E-2</v>
      </c>
      <c r="P75" s="14"/>
      <c r="Q75" s="31">
        <v>1144.4472740000001</v>
      </c>
      <c r="R75" s="23">
        <f t="shared" si="100"/>
        <v>-131.51574700000003</v>
      </c>
      <c r="S75" s="14">
        <f t="shared" si="104"/>
        <v>-0.11491638801352068</v>
      </c>
    </row>
    <row r="76" spans="2:19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46">
        <f t="shared" si="102"/>
        <v>1247.2101829999999</v>
      </c>
      <c r="M76" s="31">
        <v>1138.4761227088293</v>
      </c>
      <c r="N76" s="46">
        <f t="shared" si="98"/>
        <v>108.73406029117064</v>
      </c>
      <c r="O76" s="14">
        <f t="shared" si="89"/>
        <v>9.5508424043584353E-2</v>
      </c>
      <c r="P76" s="14"/>
      <c r="Q76" s="31">
        <v>1202.707707</v>
      </c>
      <c r="R76" s="23">
        <f t="shared" si="100"/>
        <v>44.502475999999888</v>
      </c>
      <c r="S76" s="14">
        <f t="shared" si="104"/>
        <v>3.7001904736276778E-2</v>
      </c>
    </row>
    <row r="77" spans="2:19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46">
        <f t="shared" si="102"/>
        <v>68450.856926000008</v>
      </c>
      <c r="M77" s="31">
        <v>67983.55982571491</v>
      </c>
      <c r="N77" s="46">
        <f t="shared" si="98"/>
        <v>467.29710028509726</v>
      </c>
      <c r="O77" s="14">
        <f t="shared" si="89"/>
        <v>6.8736780110232069E-3</v>
      </c>
      <c r="P77" s="14"/>
      <c r="Q77" s="31">
        <v>66855.183363000004</v>
      </c>
      <c r="R77" s="23">
        <f t="shared" si="100"/>
        <v>1595.6735630000039</v>
      </c>
      <c r="S77" s="14">
        <f t="shared" si="104"/>
        <v>2.3867611795125306E-2</v>
      </c>
    </row>
    <row r="78" spans="2:19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46">
        <f t="shared" si="102"/>
        <v>4110.5582450000002</v>
      </c>
      <c r="M78" s="31">
        <v>3514.6662967855946</v>
      </c>
      <c r="N78" s="46">
        <f t="shared" si="98"/>
        <v>595.8919482144056</v>
      </c>
      <c r="O78" s="14">
        <f t="shared" si="89"/>
        <v>0.16954438854106577</v>
      </c>
      <c r="P78" s="14"/>
      <c r="Q78" s="31">
        <v>3463.545584</v>
      </c>
      <c r="R78" s="23">
        <f t="shared" si="100"/>
        <v>647.01266100000021</v>
      </c>
      <c r="S78" s="14">
        <f t="shared" si="104"/>
        <v>0.18680645174381519</v>
      </c>
    </row>
    <row r="79" spans="2:19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14"/>
      <c r="P79" s="14"/>
      <c r="Q79" s="27"/>
      <c r="R79" s="27"/>
      <c r="S79" s="14"/>
    </row>
    <row r="80" spans="2:19" x14ac:dyDescent="0.35">
      <c r="B80" s="2"/>
      <c r="C80" s="2" t="s">
        <v>22</v>
      </c>
      <c r="D80" s="2"/>
      <c r="E80" s="2"/>
      <c r="F80" s="2"/>
      <c r="G80" s="23">
        <f t="shared" ref="G80:M80" si="105">SUM(G81:G86)</f>
        <v>25771.91584048</v>
      </c>
      <c r="H80" s="23">
        <f t="shared" si="105"/>
        <v>25455.675242689995</v>
      </c>
      <c r="I80" s="23">
        <f t="shared" si="105"/>
        <v>26304.890489863999</v>
      </c>
      <c r="J80" s="23">
        <f t="shared" si="105"/>
        <v>29044.980355953998</v>
      </c>
      <c r="K80" s="23">
        <f t="shared" ref="K80" si="106">SUM(K81:K86)</f>
        <v>25792.38692474</v>
      </c>
      <c r="L80" s="23">
        <f t="shared" si="105"/>
        <v>132369.84885372801</v>
      </c>
      <c r="M80" s="23">
        <f t="shared" si="105"/>
        <v>131510.20775987866</v>
      </c>
      <c r="N80" s="46">
        <f>L80-M80</f>
        <v>859.64109384935</v>
      </c>
      <c r="O80" s="14">
        <f t="shared" si="89"/>
        <v>6.5366872160900853E-3</v>
      </c>
      <c r="P80" s="14"/>
      <c r="Q80" s="23">
        <f>SUM(Q81:Q86)</f>
        <v>124951.67860940001</v>
      </c>
      <c r="R80" s="23">
        <f>L80-Q80</f>
        <v>7418.1702443279937</v>
      </c>
      <c r="S80" s="14">
        <f t="shared" ref="S80:S86" si="107">R80/ABS(Q80)</f>
        <v>5.9368312029782773E-2</v>
      </c>
    </row>
    <row r="81" spans="1:19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46">
        <f>SUM(G81:K81)</f>
        <v>29441.010016658001</v>
      </c>
      <c r="M81" s="31">
        <v>28922.492322428421</v>
      </c>
      <c r="N81" s="46">
        <f t="shared" ref="N81:N86" si="108">L81-M81</f>
        <v>518.51769422958023</v>
      </c>
      <c r="O81" s="14">
        <f t="shared" si="89"/>
        <v>1.7927835832719272E-2</v>
      </c>
      <c r="P81" s="14"/>
      <c r="Q81" s="31">
        <v>26891.749422160003</v>
      </c>
      <c r="R81" s="23">
        <f t="shared" ref="R81:R94" si="109">L81-Q81</f>
        <v>2549.2605944979987</v>
      </c>
      <c r="S81" s="14">
        <f t="shared" si="107"/>
        <v>9.4797127344838861E-2</v>
      </c>
    </row>
    <row r="82" spans="1:19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46">
        <f t="shared" ref="L82:L86" si="110">SUM(G82:K82)</f>
        <v>1889.7598939100001</v>
      </c>
      <c r="M82" s="31">
        <v>1786.2888150859499</v>
      </c>
      <c r="N82" s="46">
        <f t="shared" si="108"/>
        <v>103.47107882405021</v>
      </c>
      <c r="O82" s="14">
        <f t="shared" si="89"/>
        <v>5.7925167503817994E-2</v>
      </c>
      <c r="P82" s="14"/>
      <c r="Q82" s="31">
        <v>1573.0928255500003</v>
      </c>
      <c r="R82" s="23">
        <f t="shared" si="109"/>
        <v>316.6670683599998</v>
      </c>
      <c r="S82" s="14">
        <f t="shared" si="107"/>
        <v>0.2013022138406127</v>
      </c>
    </row>
    <row r="83" spans="1:19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46">
        <f t="shared" si="110"/>
        <v>13165.412606690001</v>
      </c>
      <c r="M83" s="31">
        <v>12670.955313755047</v>
      </c>
      <c r="N83" s="46">
        <f t="shared" si="108"/>
        <v>494.45729293495424</v>
      </c>
      <c r="O83" s="14">
        <f t="shared" si="89"/>
        <v>3.9022889805174564E-2</v>
      </c>
      <c r="P83" s="14"/>
      <c r="Q83" s="31">
        <v>12100.57698091</v>
      </c>
      <c r="R83" s="23">
        <f t="shared" si="109"/>
        <v>1064.8356257800006</v>
      </c>
      <c r="S83" s="14">
        <f t="shared" si="107"/>
        <v>8.7998748114234276E-2</v>
      </c>
    </row>
    <row r="84" spans="1:19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46">
        <f t="shared" si="110"/>
        <v>55939.364440249992</v>
      </c>
      <c r="M84" s="31">
        <v>55353.158945671108</v>
      </c>
      <c r="N84" s="46">
        <f t="shared" si="108"/>
        <v>586.2054945788841</v>
      </c>
      <c r="O84" s="14">
        <f t="shared" si="89"/>
        <v>1.0590280767069542E-2</v>
      </c>
      <c r="P84" s="14"/>
      <c r="Q84" s="31">
        <v>51459.978416270002</v>
      </c>
      <c r="R84" s="23">
        <f t="shared" si="109"/>
        <v>4479.3860239799906</v>
      </c>
      <c r="S84" s="14">
        <f t="shared" si="107"/>
        <v>8.7046014433689534E-2</v>
      </c>
    </row>
    <row r="85" spans="1:19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46">
        <f t="shared" si="110"/>
        <v>29558.251180380001</v>
      </c>
      <c r="M85" s="31">
        <v>30276.300851191521</v>
      </c>
      <c r="N85" s="46">
        <f t="shared" si="108"/>
        <v>-718.04967081152063</v>
      </c>
      <c r="O85" s="14">
        <f t="shared" si="89"/>
        <v>-2.3716558847157242E-2</v>
      </c>
      <c r="P85" s="14"/>
      <c r="Q85" s="31">
        <v>30610.759681890002</v>
      </c>
      <c r="R85" s="23">
        <f t="shared" si="109"/>
        <v>-1052.5085015100012</v>
      </c>
      <c r="S85" s="14">
        <f t="shared" si="107"/>
        <v>-3.4383612574394498E-2</v>
      </c>
    </row>
    <row r="86" spans="1:19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46">
        <f t="shared" si="110"/>
        <v>2376.0507158400001</v>
      </c>
      <c r="M86" s="31">
        <v>2501.0115117465903</v>
      </c>
      <c r="N86" s="46">
        <f t="shared" si="108"/>
        <v>-124.96079590659019</v>
      </c>
      <c r="O86" s="14">
        <f t="shared" si="89"/>
        <v>-4.9964102651939964E-2</v>
      </c>
      <c r="P86" s="14"/>
      <c r="Q86" s="31">
        <v>2315.52128262</v>
      </c>
      <c r="R86" s="23">
        <f t="shared" si="109"/>
        <v>60.529433220000101</v>
      </c>
      <c r="S86" s="14">
        <f t="shared" si="107"/>
        <v>2.6140737152504756E-2</v>
      </c>
    </row>
    <row r="87" spans="1:19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14"/>
      <c r="P87" s="14"/>
      <c r="Q87" s="24"/>
      <c r="R87" s="24"/>
      <c r="S87" s="14"/>
    </row>
    <row r="88" spans="1:19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37">
        <f>SUM(G88:K88)</f>
        <v>91438.567443780004</v>
      </c>
      <c r="M88" s="25">
        <v>91492.301931214577</v>
      </c>
      <c r="N88" s="37">
        <f>L88-M88</f>
        <v>-53.734487434572657</v>
      </c>
      <c r="O88" s="13">
        <f>N88/ABS(M88)</f>
        <v>-5.8731156939270288E-4</v>
      </c>
      <c r="P88" s="13"/>
      <c r="Q88" s="25">
        <v>31939.006570469322</v>
      </c>
      <c r="R88" s="25">
        <f t="shared" si="109"/>
        <v>59499.560873310678</v>
      </c>
      <c r="S88" s="13">
        <f>R88/ABS(Q88)</f>
        <v>1.8629120709196927</v>
      </c>
    </row>
    <row r="89" spans="1:19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25"/>
      <c r="R89" s="25"/>
      <c r="S89" s="13"/>
    </row>
    <row r="90" spans="1:19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37">
        <f>SUM(G90:K90)</f>
        <v>0</v>
      </c>
      <c r="M90" s="28">
        <v>0</v>
      </c>
      <c r="N90" s="37">
        <f>L90-M90</f>
        <v>0</v>
      </c>
      <c r="O90" s="13">
        <v>0</v>
      </c>
      <c r="P90" s="13"/>
      <c r="Q90" s="28">
        <v>0</v>
      </c>
      <c r="R90" s="25">
        <f t="shared" si="109"/>
        <v>0</v>
      </c>
      <c r="S90" s="13">
        <v>0</v>
      </c>
    </row>
    <row r="91" spans="1:19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25"/>
      <c r="R91" s="25"/>
      <c r="S91" s="13"/>
    </row>
    <row r="92" spans="1:19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37">
        <f>SUM(G92:K92)</f>
        <v>0</v>
      </c>
      <c r="M92" s="25">
        <v>0</v>
      </c>
      <c r="N92" s="37">
        <f>L92-M92</f>
        <v>0</v>
      </c>
      <c r="O92" s="13">
        <v>0</v>
      </c>
      <c r="P92" s="13"/>
      <c r="Q92" s="25">
        <v>0</v>
      </c>
      <c r="R92" s="25">
        <f t="shared" si="109"/>
        <v>0</v>
      </c>
      <c r="S92" s="13">
        <v>0</v>
      </c>
    </row>
    <row r="93" spans="1:19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25"/>
      <c r="R93" s="25"/>
      <c r="S93" s="13"/>
    </row>
    <row r="94" spans="1:19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f>SUM(G94:K94)</f>
        <v>1067.1774154024001</v>
      </c>
      <c r="M94" s="37">
        <v>2789.8616954483796</v>
      </c>
      <c r="N94" s="37">
        <f>L94-M94</f>
        <v>-1722.6842800459794</v>
      </c>
      <c r="O94" s="38">
        <f>N94/ABS(M94)</f>
        <v>-0.61748017217359374</v>
      </c>
      <c r="P94" s="38"/>
      <c r="Q94" s="37">
        <v>3491.1638268632005</v>
      </c>
      <c r="R94" s="25">
        <f t="shared" si="109"/>
        <v>-2423.9864114608004</v>
      </c>
      <c r="S94" s="38">
        <f>R94/ABS(Q94)</f>
        <v>-0.69432044202828036</v>
      </c>
    </row>
    <row r="95" spans="1:19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1"/>
      <c r="P95" s="41"/>
      <c r="Q95" s="40"/>
      <c r="R95" s="40"/>
      <c r="S95" s="41"/>
    </row>
    <row r="96" spans="1:19" s="5" customFormat="1" x14ac:dyDescent="0.35">
      <c r="G96" s="42"/>
      <c r="H96" s="42"/>
      <c r="I96" s="42"/>
      <c r="J96" s="42"/>
      <c r="K96" s="42"/>
      <c r="L96" s="42"/>
      <c r="M96" s="42"/>
      <c r="N96" s="42"/>
      <c r="O96" s="43"/>
      <c r="P96" s="43"/>
      <c r="Q96" s="42"/>
      <c r="R96" s="42"/>
      <c r="S96" s="43"/>
    </row>
    <row r="97" spans="1:19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15"/>
      <c r="P97" s="15"/>
      <c r="Q97" s="29"/>
      <c r="R97" s="29"/>
      <c r="S97" s="15"/>
    </row>
    <row r="98" spans="1:19" x14ac:dyDescent="0.35">
      <c r="A98" s="33" t="s">
        <v>74</v>
      </c>
      <c r="O98" s="16"/>
      <c r="P98" s="16"/>
      <c r="S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L19 L22 M51 L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2025-09-30T18:49:45Z</dcterms:modified>
</cp:coreProperties>
</file>