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991AA09C-BE00-48CC-A562-C7BDC157DC02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2" l="1"/>
  <c r="P21" i="2"/>
  <c r="P20" i="2"/>
  <c r="P24" i="2"/>
  <c r="P23" i="2"/>
  <c r="P27" i="2"/>
  <c r="P33" i="2"/>
  <c r="P32" i="2"/>
  <c r="P36" i="2"/>
  <c r="P35" i="2"/>
  <c r="P40" i="2"/>
  <c r="P39" i="2"/>
  <c r="P59" i="2"/>
  <c r="P60" i="2"/>
  <c r="P61" i="2"/>
  <c r="P62" i="2"/>
  <c r="P63" i="2"/>
  <c r="P58" i="2"/>
  <c r="P67" i="2"/>
  <c r="P68" i="2"/>
  <c r="P69" i="2"/>
  <c r="P70" i="2"/>
  <c r="P71" i="2"/>
  <c r="P72" i="2"/>
  <c r="P73" i="2"/>
  <c r="P74" i="2"/>
  <c r="P75" i="2"/>
  <c r="P76" i="2"/>
  <c r="P77" i="2"/>
  <c r="P78" i="2"/>
  <c r="P66" i="2"/>
  <c r="P82" i="2"/>
  <c r="P83" i="2"/>
  <c r="P84" i="2"/>
  <c r="P85" i="2"/>
  <c r="P86" i="2"/>
  <c r="P81" i="2"/>
  <c r="P94" i="2"/>
  <c r="P92" i="2"/>
  <c r="P90" i="2"/>
  <c r="P88" i="2"/>
  <c r="O17" i="2"/>
  <c r="O16" i="2" s="1"/>
  <c r="O29" i="2" s="1"/>
  <c r="O19" i="2"/>
  <c r="O22" i="2"/>
  <c r="O26" i="2"/>
  <c r="O31" i="2"/>
  <c r="O38" i="2"/>
  <c r="O53" i="2"/>
  <c r="O55" i="2"/>
  <c r="O10" i="2" s="1"/>
  <c r="O9" i="2" s="1"/>
  <c r="O80" i="2"/>
  <c r="O65" i="2"/>
  <c r="O57" i="2"/>
  <c r="O11" i="2"/>
  <c r="O12" i="2"/>
  <c r="O13" i="2"/>
  <c r="O14" i="2"/>
  <c r="O44" i="2" l="1"/>
  <c r="O42" i="2"/>
  <c r="N19" i="2"/>
  <c r="N17" i="2" s="1"/>
  <c r="N16" i="2" s="1"/>
  <c r="N22" i="2"/>
  <c r="N26" i="2"/>
  <c r="N31" i="2"/>
  <c r="N38" i="2"/>
  <c r="N57" i="2"/>
  <c r="N65" i="2"/>
  <c r="N55" i="2" s="1"/>
  <c r="N53" i="2" s="1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M17" i="2" l="1"/>
  <c r="M16" i="2" s="1"/>
  <c r="N10" i="2"/>
  <c r="N9" i="2" s="1"/>
  <c r="N29" i="2" s="1"/>
  <c r="M55" i="2"/>
  <c r="M53" i="2"/>
  <c r="M10" i="2"/>
  <c r="M9" i="2" s="1"/>
  <c r="L57" i="2"/>
  <c r="L65" i="2"/>
  <c r="L80" i="2"/>
  <c r="L19" i="2"/>
  <c r="L22" i="2"/>
  <c r="L26" i="2"/>
  <c r="L31" i="2"/>
  <c r="L38" i="2"/>
  <c r="U7" i="2"/>
  <c r="Q7" i="2"/>
  <c r="K57" i="2"/>
  <c r="K65" i="2"/>
  <c r="K80" i="2"/>
  <c r="K11" i="2"/>
  <c r="K12" i="2"/>
  <c r="K13" i="2"/>
  <c r="K14" i="2"/>
  <c r="K19" i="2"/>
  <c r="K22" i="2"/>
  <c r="K26" i="2"/>
  <c r="K31" i="2"/>
  <c r="K38" i="2"/>
  <c r="M29" i="2" l="1"/>
  <c r="M44" i="2" s="1"/>
  <c r="N42" i="2"/>
  <c r="N44" i="2"/>
  <c r="M42" i="2"/>
  <c r="L17" i="2"/>
  <c r="L16" i="2" s="1"/>
  <c r="L55" i="2"/>
  <c r="K17" i="2"/>
  <c r="K16" i="2" s="1"/>
  <c r="K55" i="2"/>
  <c r="K53" i="2" s="1"/>
  <c r="Q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 s="1"/>
  <c r="K10" i="2"/>
  <c r="K9" i="2" s="1"/>
  <c r="K29" i="2" s="1"/>
  <c r="J17" i="2"/>
  <c r="J16" i="2" s="1"/>
  <c r="J55" i="2"/>
  <c r="J53" i="2" s="1"/>
  <c r="I11" i="2"/>
  <c r="I12" i="2"/>
  <c r="I13" i="2"/>
  <c r="I14" i="2"/>
  <c r="I19" i="2"/>
  <c r="I22" i="2"/>
  <c r="I26" i="2"/>
  <c r="I31" i="2"/>
  <c r="I38" i="2"/>
  <c r="I57" i="2"/>
  <c r="I65" i="2"/>
  <c r="I80" i="2"/>
  <c r="L44" i="2" l="1"/>
  <c r="L42" i="2"/>
  <c r="J10" i="2"/>
  <c r="J9" i="2" s="1"/>
  <c r="K42" i="2"/>
  <c r="K44" i="2"/>
  <c r="J29" i="2"/>
  <c r="J42" i="2" s="1"/>
  <c r="I17" i="2"/>
  <c r="I16" i="2" s="1"/>
  <c r="I55" i="2"/>
  <c r="I10" i="2" s="1"/>
  <c r="I9" i="2" s="1"/>
  <c r="J44" i="2" l="1"/>
  <c r="I29" i="2"/>
  <c r="I42" i="2" s="1"/>
  <c r="I53" i="2"/>
  <c r="I44" i="2" l="1"/>
  <c r="V20" i="2" l="1"/>
  <c r="V40" i="2"/>
  <c r="V61" i="2"/>
  <c r="V75" i="2"/>
  <c r="V92" i="2"/>
  <c r="R24" i="2"/>
  <c r="R27" i="2"/>
  <c r="R62" i="2"/>
  <c r="R61" i="2"/>
  <c r="R72" i="2"/>
  <c r="R71" i="2"/>
  <c r="R67" i="2"/>
  <c r="R83" i="2"/>
  <c r="R82" i="2"/>
  <c r="R18" i="2"/>
  <c r="R21" i="2"/>
  <c r="R20" i="2"/>
  <c r="V24" i="2"/>
  <c r="P22" i="2"/>
  <c r="V27" i="2"/>
  <c r="V33" i="2"/>
  <c r="V32" i="2"/>
  <c r="V36" i="2"/>
  <c r="V35" i="2"/>
  <c r="R40" i="2"/>
  <c r="P38" i="2"/>
  <c r="V63" i="2"/>
  <c r="V62" i="2"/>
  <c r="R60" i="2"/>
  <c r="R59" i="2"/>
  <c r="R58" i="2"/>
  <c r="S58" i="2" s="1"/>
  <c r="R78" i="2"/>
  <c r="R77" i="2"/>
  <c r="R76" i="2"/>
  <c r="R75" i="2"/>
  <c r="V74" i="2"/>
  <c r="V73" i="2"/>
  <c r="V72" i="2"/>
  <c r="V71" i="2"/>
  <c r="R70" i="2"/>
  <c r="R69" i="2"/>
  <c r="R68" i="2"/>
  <c r="V67" i="2"/>
  <c r="R66" i="2"/>
  <c r="S66" i="2" s="1"/>
  <c r="V86" i="2"/>
  <c r="V85" i="2"/>
  <c r="V84" i="2"/>
  <c r="V83" i="2"/>
  <c r="V82" i="2"/>
  <c r="R81" i="2"/>
  <c r="P11" i="2"/>
  <c r="V90" i="2"/>
  <c r="P13" i="2"/>
  <c r="P14" i="2"/>
  <c r="P51" i="2"/>
  <c r="P50" i="2"/>
  <c r="R23" i="2" l="1"/>
  <c r="P26" i="2"/>
  <c r="R84" i="2"/>
  <c r="R73" i="2"/>
  <c r="R63" i="2"/>
  <c r="V77" i="2"/>
  <c r="V39" i="2"/>
  <c r="V21" i="2"/>
  <c r="P19" i="2"/>
  <c r="R85" i="2"/>
  <c r="R74" i="2"/>
  <c r="R35" i="2"/>
  <c r="V66" i="2"/>
  <c r="V78" i="2"/>
  <c r="R86" i="2"/>
  <c r="R36" i="2"/>
  <c r="S36" i="2" s="1"/>
  <c r="V81" i="2"/>
  <c r="V23" i="2"/>
  <c r="V76" i="2"/>
  <c r="P57" i="2"/>
  <c r="P31" i="2"/>
  <c r="R39" i="2"/>
  <c r="R32" i="2"/>
  <c r="V68" i="2"/>
  <c r="V58" i="2"/>
  <c r="P65" i="2"/>
  <c r="R33" i="2"/>
  <c r="V69" i="2"/>
  <c r="V59" i="2"/>
  <c r="V94" i="2"/>
  <c r="P80" i="2"/>
  <c r="R94" i="2"/>
  <c r="V70" i="2"/>
  <c r="V60" i="2"/>
  <c r="R92" i="2"/>
  <c r="R90" i="2"/>
  <c r="P12" i="2"/>
  <c r="R88" i="2"/>
  <c r="V88" i="2"/>
  <c r="V18" i="2"/>
  <c r="P55" i="2" l="1"/>
  <c r="P17" i="2"/>
  <c r="P16" i="2" l="1"/>
  <c r="P53" i="2"/>
  <c r="P10" i="2"/>
  <c r="P9" i="2" l="1"/>
  <c r="H11" i="2"/>
  <c r="H12" i="2"/>
  <c r="H13" i="2"/>
  <c r="H14" i="2"/>
  <c r="H19" i="2"/>
  <c r="H22" i="2"/>
  <c r="H26" i="2"/>
  <c r="H31" i="2"/>
  <c r="H38" i="2"/>
  <c r="H57" i="2"/>
  <c r="H65" i="2"/>
  <c r="H80" i="2"/>
  <c r="W88" i="2"/>
  <c r="W35" i="2"/>
  <c r="W83" i="2"/>
  <c r="W81" i="2"/>
  <c r="W76" i="2"/>
  <c r="W75" i="2"/>
  <c r="W74" i="2"/>
  <c r="W73" i="2"/>
  <c r="W71" i="2"/>
  <c r="W70" i="2"/>
  <c r="W69" i="2"/>
  <c r="W68" i="2"/>
  <c r="W67" i="2"/>
  <c r="W66" i="2"/>
  <c r="W63" i="2"/>
  <c r="W62" i="2"/>
  <c r="W61" i="2"/>
  <c r="W60" i="2"/>
  <c r="W59" i="2"/>
  <c r="W40" i="2"/>
  <c r="W39" i="2"/>
  <c r="W33" i="2"/>
  <c r="W32" i="2"/>
  <c r="W27" i="2"/>
  <c r="W24" i="2"/>
  <c r="W23" i="2"/>
  <c r="W21" i="2"/>
  <c r="W20" i="2"/>
  <c r="W18" i="2"/>
  <c r="W94" i="2"/>
  <c r="W86" i="2"/>
  <c r="W85" i="2"/>
  <c r="W84" i="2"/>
  <c r="W82" i="2"/>
  <c r="U80" i="2"/>
  <c r="V80" i="2" s="1"/>
  <c r="W78" i="2"/>
  <c r="W77" i="2"/>
  <c r="W72" i="2"/>
  <c r="U65" i="2"/>
  <c r="V65" i="2" s="1"/>
  <c r="U57" i="2"/>
  <c r="V57" i="2" s="1"/>
  <c r="W51" i="2"/>
  <c r="V51" i="2"/>
  <c r="U51" i="2"/>
  <c r="U38" i="2"/>
  <c r="V38" i="2" s="1"/>
  <c r="U31" i="2"/>
  <c r="V31" i="2" s="1"/>
  <c r="U26" i="2"/>
  <c r="V26" i="2" s="1"/>
  <c r="U22" i="2"/>
  <c r="V22" i="2" s="1"/>
  <c r="U19" i="2"/>
  <c r="V19" i="2" s="1"/>
  <c r="U14" i="2"/>
  <c r="V14" i="2" s="1"/>
  <c r="U13" i="2"/>
  <c r="V13" i="2" s="1"/>
  <c r="U12" i="2"/>
  <c r="V12" i="2" s="1"/>
  <c r="U11" i="2"/>
  <c r="V11" i="2" s="1"/>
  <c r="P29" i="2" l="1"/>
  <c r="H17" i="2"/>
  <c r="H16" i="2" s="1"/>
  <c r="H55" i="2"/>
  <c r="H10" i="2" s="1"/>
  <c r="H9" i="2" s="1"/>
  <c r="U17" i="2"/>
  <c r="U55" i="2"/>
  <c r="V55" i="2" s="1"/>
  <c r="U16" i="2" l="1"/>
  <c r="V16" i="2" s="1"/>
  <c r="V17" i="2"/>
  <c r="P44" i="2"/>
  <c r="P42" i="2"/>
  <c r="H29" i="2"/>
  <c r="H42" i="2" s="1"/>
  <c r="H53" i="2"/>
  <c r="U53" i="2"/>
  <c r="V53" i="2" s="1"/>
  <c r="U10" i="2"/>
  <c r="V10" i="2" s="1"/>
  <c r="H44" i="2" l="1"/>
  <c r="U9" i="2"/>
  <c r="V9" i="2" s="1"/>
  <c r="U29" i="2" l="1"/>
  <c r="V29" i="2" s="1"/>
  <c r="U42" i="2" l="1"/>
  <c r="V42" i="2" s="1"/>
  <c r="U44" i="2"/>
  <c r="V44" i="2" s="1"/>
  <c r="Q51" i="2" l="1"/>
  <c r="Q80" i="2" l="1"/>
  <c r="R80" i="2" s="1"/>
  <c r="Q65" i="2"/>
  <c r="R65" i="2" s="1"/>
  <c r="Q57" i="2"/>
  <c r="R57" i="2" s="1"/>
  <c r="Q38" i="2"/>
  <c r="R38" i="2" s="1"/>
  <c r="Q31" i="2"/>
  <c r="R31" i="2" s="1"/>
  <c r="Q26" i="2"/>
  <c r="R26" i="2" s="1"/>
  <c r="Q22" i="2"/>
  <c r="R22" i="2" s="1"/>
  <c r="Q19" i="2"/>
  <c r="R19" i="2" s="1"/>
  <c r="Q11" i="2"/>
  <c r="R11" i="2" s="1"/>
  <c r="Q12" i="2"/>
  <c r="R12" i="2" s="1"/>
  <c r="Q13" i="2"/>
  <c r="R13" i="2" s="1"/>
  <c r="Q14" i="2"/>
  <c r="R14" i="2" s="1"/>
  <c r="G80" i="2"/>
  <c r="W80" i="2" s="1"/>
  <c r="G65" i="2"/>
  <c r="W65" i="2" s="1"/>
  <c r="G57" i="2"/>
  <c r="W57" i="2" s="1"/>
  <c r="G38" i="2"/>
  <c r="W38" i="2" s="1"/>
  <c r="G31" i="2"/>
  <c r="W31" i="2" s="1"/>
  <c r="G26" i="2"/>
  <c r="W26" i="2" s="1"/>
  <c r="G22" i="2"/>
  <c r="W22" i="2" s="1"/>
  <c r="G19" i="2"/>
  <c r="W19" i="2" s="1"/>
  <c r="G11" i="2"/>
  <c r="W11" i="2" s="1"/>
  <c r="G12" i="2"/>
  <c r="G13" i="2"/>
  <c r="G14" i="2"/>
  <c r="W14" i="2" s="1"/>
  <c r="G17" i="2" l="1"/>
  <c r="Q17" i="2"/>
  <c r="G55" i="2"/>
  <c r="Q55" i="2"/>
  <c r="S94" i="2"/>
  <c r="S88" i="2"/>
  <c r="S86" i="2"/>
  <c r="S85" i="2"/>
  <c r="S84" i="2"/>
  <c r="S83" i="2"/>
  <c r="S82" i="2"/>
  <c r="S81" i="2"/>
  <c r="S78" i="2"/>
  <c r="S77" i="2"/>
  <c r="S76" i="2"/>
  <c r="S75" i="2"/>
  <c r="S74" i="2"/>
  <c r="S73" i="2"/>
  <c r="S72" i="2"/>
  <c r="S71" i="2"/>
  <c r="S70" i="2"/>
  <c r="S69" i="2"/>
  <c r="S68" i="2"/>
  <c r="S67" i="2"/>
  <c r="S63" i="2"/>
  <c r="S62" i="2"/>
  <c r="S61" i="2"/>
  <c r="S60" i="2"/>
  <c r="S59" i="2"/>
  <c r="S40" i="2"/>
  <c r="S39" i="2"/>
  <c r="S35" i="2"/>
  <c r="S33" i="2"/>
  <c r="S32" i="2"/>
  <c r="S27" i="2"/>
  <c r="S18" i="2"/>
  <c r="S20" i="2"/>
  <c r="S21" i="2"/>
  <c r="S23" i="2"/>
  <c r="S24" i="2"/>
  <c r="Q53" i="2" l="1"/>
  <c r="R53" i="2" s="1"/>
  <c r="R55" i="2"/>
  <c r="Q16" i="2"/>
  <c r="R16" i="2" s="1"/>
  <c r="R17" i="2"/>
  <c r="G10" i="2"/>
  <c r="W55" i="2"/>
  <c r="G16" i="2"/>
  <c r="W16" i="2" s="1"/>
  <c r="W17" i="2"/>
  <c r="G53" i="2"/>
  <c r="W53" i="2" s="1"/>
  <c r="Q10" i="2"/>
  <c r="Q9" i="2" l="1"/>
  <c r="R10" i="2"/>
  <c r="G9" i="2"/>
  <c r="W10" i="2"/>
  <c r="S80" i="2"/>
  <c r="S65" i="2"/>
  <c r="S57" i="2"/>
  <c r="S51" i="2"/>
  <c r="R51" i="2"/>
  <c r="B47" i="2"/>
  <c r="S38" i="2"/>
  <c r="S31" i="2"/>
  <c r="S26" i="2"/>
  <c r="S22" i="2"/>
  <c r="S19" i="2"/>
  <c r="S14" i="2"/>
  <c r="S11" i="2"/>
  <c r="Q29" i="2" l="1"/>
  <c r="R9" i="2"/>
  <c r="W9" i="2"/>
  <c r="G29" i="2"/>
  <c r="S55" i="2"/>
  <c r="Q44" i="2" l="1"/>
  <c r="R44" i="2" s="1"/>
  <c r="R29" i="2"/>
  <c r="Q42" i="2"/>
  <c r="R42" i="2" s="1"/>
  <c r="W29" i="2"/>
  <c r="G44" i="2"/>
  <c r="W44" i="2" s="1"/>
  <c r="G42" i="2"/>
  <c r="W42" i="2" s="1"/>
  <c r="S53" i="2"/>
  <c r="S9" i="2"/>
  <c r="S16" i="2"/>
  <c r="S17" i="2"/>
  <c r="S10" i="2" l="1"/>
  <c r="S29" i="2" l="1"/>
  <c r="S44" i="2"/>
  <c r="S42" i="2" l="1"/>
</calcChain>
</file>

<file path=xl/sharedStrings.xml><?xml version="1.0" encoding="utf-8"?>
<sst xmlns="http://schemas.openxmlformats.org/spreadsheetml/2006/main" count="120" uniqueCount="79">
  <si>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</si>
  <si>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</si>
  <si>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</si>
  <si>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</si>
  <si>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</si>
  <si>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</si>
  <si>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</si>
  <si>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</si>
  <si>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</si>
  <si>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</si>
  <si>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</si>
  <si>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</si>
  <si>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</si>
  <si>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</si>
  <si>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</si>
  <si>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</si>
  <si>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</si>
  <si>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</si>
  <si>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</si>
  <si>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</si>
  <si>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</si>
  <si>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</si>
  <si>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</si>
  <si>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</si>
  <si>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</si>
  <si>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</si>
  <si>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</si>
  <si>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</si>
  <si>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</si>
  <si>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</si>
  <si>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</si>
  <si>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</si>
  <si>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</si>
  <si>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</si>
  <si>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</si>
  <si>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</si>
  <si>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</si>
  <si>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</si>
  <si>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</si>
  <si>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</si>
  <si>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</si>
  <si>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</si>
  <si>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</si>
  <si>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</si>
  <si>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</si>
  <si>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</si>
  <si>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</si>
  <si>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</si>
  <si>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</si>
  <si>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</si>
  <si>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</si>
  <si>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</si>
  <si>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</si>
  <si>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</si>
  <si>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</si>
  <si>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</si>
  <si>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</si>
  <si>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</si>
  <si>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</si>
  <si>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</si>
  <si>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</si>
  <si>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</si>
  <si>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</si>
  <si>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</si>
  <si>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</si>
  <si>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</si>
  <si>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</si>
  <si>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</si>
  <si>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</si>
  <si>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</si>
  <si>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</si>
  <si>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</si>
  <si>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</si>
  <si>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</si>
  <si>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November</t>
  </si>
  <si>
    <t>Third Supplementary Estimates</t>
  </si>
  <si>
    <t>December</t>
  </si>
  <si>
    <t>Apr - Dec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</si>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</sst>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"/>
  <sheetViews>
    <sheetView showGridLines="0" tabSelected="1" zoomScale="80" zoomScaleNormal="80" workbookViewId="0">
      <pane xSplit="5" ySplit="7" topLeftCell="F31" activePane="bottomRight" state="frozen"/>
      <selection pane="topRight" activeCell="F1" sqref="F1"/>
      <selection pane="bottomLeft" activeCell="A8" sqref="A8"/>
      <selection pane="bottomRight" activeCell="O36" sqref="O36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5" width="13.84375" style="20" customWidth="1"/>
    <col min="16" max="16" width="12.84375" style="20" customWidth="1"/>
    <col min="17" max="17" width="18.921875" style="20" customWidth="1"/>
    <col min="18" max="18" width="13.69140625" style="20" customWidth="1"/>
    <col min="19" max="19" width="9.3828125" style="10" customWidth="1"/>
    <col min="20" max="20" width="2.15234375" style="10" customWidth="1"/>
    <col min="21" max="21" width="13.3828125" style="20" customWidth="1"/>
    <col min="22" max="22" width="12.3828125" style="20" customWidth="1"/>
    <col min="23" max="23" width="11" style="10" customWidth="1"/>
    <col min="24" max="16384" width="8.921875" style="4"/>
  </cols>
  <sheetData>
    <row r="1" spans="2:24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U1" s="19"/>
      <c r="V1" s="19"/>
    </row>
    <row r="2" spans="2:24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U2" s="19"/>
      <c r="V2" s="19"/>
    </row>
    <row r="3" spans="2:24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U3" s="19"/>
      <c r="V3" s="19"/>
    </row>
    <row r="4" spans="2:24" x14ac:dyDescent="0.35">
      <c r="B4" s="2" t="s">
        <v>14</v>
      </c>
      <c r="C4" s="2"/>
      <c r="D4" s="2"/>
      <c r="E4" s="2"/>
      <c r="F4" s="2"/>
    </row>
    <row r="5" spans="2:24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U5" s="19"/>
      <c r="V5" s="19"/>
    </row>
    <row r="6" spans="2:24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21" t="s">
        <v>49</v>
      </c>
      <c r="P6" s="44" t="s">
        <v>49</v>
      </c>
      <c r="Q6" s="47" t="s">
        <v>75</v>
      </c>
      <c r="R6" s="21"/>
      <c r="S6" s="11"/>
      <c r="T6" s="11"/>
      <c r="U6" s="44" t="s">
        <v>51</v>
      </c>
      <c r="V6" s="21"/>
      <c r="W6" s="11"/>
    </row>
    <row r="7" spans="2:24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74</v>
      </c>
      <c r="O7" s="30" t="s">
        <v>76</v>
      </c>
      <c r="P7" s="45" t="s">
        <v>77</v>
      </c>
      <c r="Q7" s="45" t="str">
        <f>P7</f>
        <v>Apr - Dec</v>
      </c>
      <c r="R7" s="30" t="s">
        <v>36</v>
      </c>
      <c r="S7" s="12" t="s">
        <v>39</v>
      </c>
      <c r="T7" s="12"/>
      <c r="U7" s="45" t="str">
        <f>P7</f>
        <v>Apr - Dec</v>
      </c>
      <c r="V7" s="30" t="s">
        <v>36</v>
      </c>
      <c r="W7" s="12" t="s">
        <v>39</v>
      </c>
    </row>
    <row r="9" spans="2:24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" si="4">SUM(O10:O14)</f>
        <v>117737.92527136432</v>
      </c>
      <c r="P9" s="25">
        <f t="shared" ref="P9" si="5">SUM(P10:P14)</f>
        <v>806382.34361796966</v>
      </c>
      <c r="Q9" s="25">
        <f t="shared" ref="Q9" si="6">SUM(Q10:Q14)</f>
        <v>797775.40009260108</v>
      </c>
      <c r="R9" s="37">
        <f t="shared" ref="R9:R14" si="7">P9-Q9</f>
        <v>8606.9435253685806</v>
      </c>
      <c r="S9" s="13">
        <f t="shared" ref="S9:S14" si="8">R9/ABS(Q9)</f>
        <v>1.0788680027448249E-2</v>
      </c>
      <c r="T9" s="13"/>
      <c r="U9" s="25">
        <f t="shared" ref="U9" si="9">SUM(U10:U14)</f>
        <v>738559.20417629532</v>
      </c>
      <c r="V9" s="25">
        <f t="shared" ref="V9:V14" si="10">P9-U9</f>
        <v>67823.139441674342</v>
      </c>
      <c r="W9" s="13">
        <f t="shared" ref="W9:W11" si="11">V9/ABS(U9)</f>
        <v>9.1831689400332553E-2</v>
      </c>
    </row>
    <row r="10" spans="2:24" x14ac:dyDescent="0.35">
      <c r="B10" s="2"/>
      <c r="C10" s="2" t="s">
        <v>9</v>
      </c>
      <c r="D10" s="2"/>
      <c r="E10" s="2"/>
      <c r="F10" s="2"/>
      <c r="G10" s="23">
        <f t="shared" ref="G10:Q10" si="12">G55</f>
        <v>67665.022052820001</v>
      </c>
      <c r="H10" s="23">
        <f t="shared" si="12"/>
        <v>69681.086521499994</v>
      </c>
      <c r="I10" s="23">
        <f t="shared" si="12"/>
        <v>75959.499483784006</v>
      </c>
      <c r="J10" s="23">
        <f t="shared" si="12"/>
        <v>73376.514952254001</v>
      </c>
      <c r="K10" s="23">
        <f t="shared" ref="K10:L10" si="13">K55</f>
        <v>69493.370505610001</v>
      </c>
      <c r="L10" s="23">
        <f t="shared" si="13"/>
        <v>80734.429704010006</v>
      </c>
      <c r="M10" s="23">
        <f t="shared" ref="M10:N10" si="14">M55</f>
        <v>61564.121565420995</v>
      </c>
      <c r="N10" s="23">
        <f t="shared" si="14"/>
        <v>66875.413277979998</v>
      </c>
      <c r="O10" s="23">
        <f t="shared" ref="O10" si="15">O55</f>
        <v>82350.499640884009</v>
      </c>
      <c r="P10" s="23">
        <f t="shared" si="12"/>
        <v>647699.95770426292</v>
      </c>
      <c r="Q10" s="23">
        <f t="shared" si="12"/>
        <v>641906.09984680871</v>
      </c>
      <c r="R10" s="46">
        <f t="shared" si="7"/>
        <v>5793.8578574542189</v>
      </c>
      <c r="S10" s="14">
        <f t="shared" si="8"/>
        <v>9.0260208756965023E-3</v>
      </c>
      <c r="T10" s="14"/>
      <c r="U10" s="23">
        <f>U55</f>
        <v>608303.64890476805</v>
      </c>
      <c r="V10" s="23">
        <f t="shared" si="10"/>
        <v>39396.308799494873</v>
      </c>
      <c r="W10" s="14">
        <f t="shared" si="11"/>
        <v>6.4764215816273188E-2</v>
      </c>
    </row>
    <row r="11" spans="2:24" x14ac:dyDescent="0.35">
      <c r="B11" s="2"/>
      <c r="C11" s="2" t="s">
        <v>15</v>
      </c>
      <c r="D11" s="2"/>
      <c r="E11" s="2"/>
      <c r="F11" s="2"/>
      <c r="G11" s="23">
        <f t="shared" ref="G11:Q11" si="16">G88</f>
        <v>5898.56221396</v>
      </c>
      <c r="H11" s="23">
        <f t="shared" si="16"/>
        <v>4614.2396835700001</v>
      </c>
      <c r="I11" s="23">
        <f t="shared" si="16"/>
        <v>7865.9500028800003</v>
      </c>
      <c r="J11" s="23">
        <f t="shared" si="16"/>
        <v>69407.728855559995</v>
      </c>
      <c r="K11" s="23">
        <f t="shared" ref="K11:L11" si="17">K88</f>
        <v>3652.0866878100001</v>
      </c>
      <c r="L11" s="23">
        <f t="shared" si="17"/>
        <v>7636.8143888300001</v>
      </c>
      <c r="M11" s="23">
        <f t="shared" ref="M11:N11" si="18">M88</f>
        <v>3379.3840911299999</v>
      </c>
      <c r="N11" s="23">
        <f t="shared" si="18"/>
        <v>19504.042592350001</v>
      </c>
      <c r="O11" s="23">
        <f t="shared" ref="O11" si="19">O88</f>
        <v>34168.364346349998</v>
      </c>
      <c r="P11" s="23">
        <f t="shared" si="16"/>
        <v>156127.17286244</v>
      </c>
      <c r="Q11" s="23">
        <f t="shared" si="16"/>
        <v>154086.79159160989</v>
      </c>
      <c r="R11" s="46">
        <f t="shared" si="7"/>
        <v>2040.381270830112</v>
      </c>
      <c r="S11" s="14">
        <f t="shared" si="8"/>
        <v>1.3241766213407301E-2</v>
      </c>
      <c r="T11" s="14"/>
      <c r="U11" s="23">
        <f>U88</f>
        <v>125812.702450507</v>
      </c>
      <c r="V11" s="23">
        <f t="shared" si="10"/>
        <v>30314.470411932998</v>
      </c>
      <c r="W11" s="14">
        <f t="shared" si="11"/>
        <v>0.24094920323214816</v>
      </c>
    </row>
    <row r="12" spans="2:24" x14ac:dyDescent="0.35">
      <c r="B12" s="2"/>
      <c r="C12" s="2" t="s">
        <v>11</v>
      </c>
      <c r="D12" s="2"/>
      <c r="E12" s="2"/>
      <c r="F12" s="2"/>
      <c r="G12" s="23">
        <f t="shared" ref="G12:Q12" si="20">G90</f>
        <v>0</v>
      </c>
      <c r="H12" s="23">
        <f t="shared" si="20"/>
        <v>0</v>
      </c>
      <c r="I12" s="23">
        <f t="shared" si="20"/>
        <v>0</v>
      </c>
      <c r="J12" s="23">
        <f t="shared" si="20"/>
        <v>0</v>
      </c>
      <c r="K12" s="23">
        <f t="shared" ref="K12:L12" si="21">K90</f>
        <v>0</v>
      </c>
      <c r="L12" s="23">
        <f t="shared" si="21"/>
        <v>0</v>
      </c>
      <c r="M12" s="23">
        <f t="shared" ref="M12:N12" si="22">M90</f>
        <v>0</v>
      </c>
      <c r="N12" s="23">
        <f t="shared" si="22"/>
        <v>0</v>
      </c>
      <c r="O12" s="23">
        <f t="shared" ref="O12" si="23">O90</f>
        <v>121.62782987</v>
      </c>
      <c r="P12" s="23">
        <f t="shared" si="20"/>
        <v>121.62782987</v>
      </c>
      <c r="Q12" s="23">
        <f t="shared" si="20"/>
        <v>121.42088647</v>
      </c>
      <c r="R12" s="46">
        <f t="shared" si="7"/>
        <v>0.20694340000000011</v>
      </c>
      <c r="S12" s="14">
        <v>0</v>
      </c>
      <c r="T12" s="14"/>
      <c r="U12" s="23">
        <f>U90</f>
        <v>0</v>
      </c>
      <c r="V12" s="23">
        <f t="shared" si="10"/>
        <v>121.62782987</v>
      </c>
      <c r="W12" s="14">
        <v>0</v>
      </c>
    </row>
    <row r="13" spans="2:24" x14ac:dyDescent="0.35">
      <c r="B13" s="2"/>
      <c r="C13" s="2" t="s">
        <v>16</v>
      </c>
      <c r="D13" s="2"/>
      <c r="E13" s="2"/>
      <c r="F13" s="2"/>
      <c r="G13" s="23">
        <f t="shared" ref="G13:Q13" si="24">G92</f>
        <v>0</v>
      </c>
      <c r="H13" s="23">
        <f t="shared" si="24"/>
        <v>0</v>
      </c>
      <c r="I13" s="23">
        <f t="shared" si="24"/>
        <v>0</v>
      </c>
      <c r="J13" s="23">
        <f t="shared" si="24"/>
        <v>0</v>
      </c>
      <c r="K13" s="23">
        <f t="shared" ref="K13:L13" si="25">K92</f>
        <v>0</v>
      </c>
      <c r="L13" s="23">
        <f t="shared" si="25"/>
        <v>0</v>
      </c>
      <c r="M13" s="23">
        <f t="shared" ref="M13:N13" si="26">M92</f>
        <v>0</v>
      </c>
      <c r="N13" s="23">
        <f t="shared" si="26"/>
        <v>0</v>
      </c>
      <c r="O13" s="23">
        <f t="shared" ref="O13" si="27">O92</f>
        <v>0</v>
      </c>
      <c r="P13" s="23">
        <f t="shared" si="24"/>
        <v>0</v>
      </c>
      <c r="Q13" s="23">
        <f t="shared" si="24"/>
        <v>0</v>
      </c>
      <c r="R13" s="46">
        <f t="shared" si="7"/>
        <v>0</v>
      </c>
      <c r="S13" s="14">
        <v>0</v>
      </c>
      <c r="T13" s="14"/>
      <c r="U13" s="23">
        <f>U92</f>
        <v>0</v>
      </c>
      <c r="V13" s="23">
        <f t="shared" si="10"/>
        <v>0</v>
      </c>
      <c r="W13" s="14">
        <v>0</v>
      </c>
      <c r="X13" s="9"/>
    </row>
    <row r="14" spans="2:24" x14ac:dyDescent="0.35">
      <c r="B14" s="2"/>
      <c r="C14" s="2" t="s">
        <v>13</v>
      </c>
      <c r="D14" s="2"/>
      <c r="E14" s="2"/>
      <c r="F14" s="2"/>
      <c r="G14" s="23">
        <f t="shared" ref="G14:Q14" si="28">G94</f>
        <v>375.4973825670001</v>
      </c>
      <c r="H14" s="23">
        <f t="shared" si="28"/>
        <v>0</v>
      </c>
      <c r="I14" s="23">
        <f t="shared" si="28"/>
        <v>129.07633596049999</v>
      </c>
      <c r="J14" s="23">
        <f t="shared" si="28"/>
        <v>229.74523045399997</v>
      </c>
      <c r="K14" s="23">
        <f t="shared" ref="K14:L14" si="29">K94</f>
        <v>332.85846642090002</v>
      </c>
      <c r="L14" s="23">
        <f t="shared" si="29"/>
        <v>0</v>
      </c>
      <c r="M14" s="23">
        <f t="shared" ref="M14:N14" si="30">M94</f>
        <v>111.41400374999999</v>
      </c>
      <c r="N14" s="23">
        <f t="shared" si="30"/>
        <v>157.56034798410002</v>
      </c>
      <c r="O14" s="23">
        <f t="shared" ref="O14" si="31">O94</f>
        <v>1097.4334542602999</v>
      </c>
      <c r="P14" s="23">
        <f t="shared" si="28"/>
        <v>2433.5852213968001</v>
      </c>
      <c r="Q14" s="23">
        <f t="shared" si="28"/>
        <v>1661.087767712577</v>
      </c>
      <c r="R14" s="46">
        <f t="shared" si="7"/>
        <v>772.49745368422305</v>
      </c>
      <c r="S14" s="14">
        <f t="shared" si="8"/>
        <v>0.46505516969040167</v>
      </c>
      <c r="T14" s="14"/>
      <c r="U14" s="23">
        <f>U94</f>
        <v>4442.8528210203003</v>
      </c>
      <c r="V14" s="23">
        <f t="shared" si="10"/>
        <v>-2009.2675996235002</v>
      </c>
      <c r="W14" s="14">
        <f t="shared" ref="W14" si="32">V14/ABS(U14)</f>
        <v>-0.45224716653163233</v>
      </c>
    </row>
    <row r="15" spans="2:24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4"/>
      <c r="T15" s="14"/>
      <c r="U15" s="24"/>
      <c r="V15" s="24"/>
      <c r="W15" s="14"/>
    </row>
    <row r="16" spans="2:24" s="5" customFormat="1" x14ac:dyDescent="0.35">
      <c r="B16" s="5" t="s">
        <v>2</v>
      </c>
      <c r="C16" s="6"/>
      <c r="D16" s="6"/>
      <c r="E16" s="6"/>
      <c r="F16" s="6"/>
      <c r="G16" s="25">
        <f t="shared" ref="G16:Q16" si="33">G17+G26</f>
        <v>89439.686284812997</v>
      </c>
      <c r="H16" s="25">
        <f t="shared" ref="H16:P16" si="34">H17+H26</f>
        <v>94440.407223120026</v>
      </c>
      <c r="I16" s="25">
        <f t="shared" ref="I16:J16" si="35">I17+I26</f>
        <v>86556.972921850014</v>
      </c>
      <c r="J16" s="25">
        <f t="shared" si="35"/>
        <v>104308.50514538997</v>
      </c>
      <c r="K16" s="25">
        <f t="shared" ref="K16:O16" si="36">K17+K26</f>
        <v>91693.122361969974</v>
      </c>
      <c r="L16" s="25">
        <f t="shared" si="36"/>
        <v>86090.768409449927</v>
      </c>
      <c r="M16" s="25">
        <f t="shared" si="36"/>
        <v>84426.528455920052</v>
      </c>
      <c r="N16" s="25">
        <f t="shared" si="36"/>
        <v>90391.955448970155</v>
      </c>
      <c r="O16" s="25">
        <f t="shared" si="36"/>
        <v>103704.59225854989</v>
      </c>
      <c r="P16" s="25">
        <f t="shared" si="34"/>
        <v>831052.53851003305</v>
      </c>
      <c r="Q16" s="25">
        <f t="shared" si="33"/>
        <v>840619.18446869904</v>
      </c>
      <c r="R16" s="37">
        <f>P16-Q16</f>
        <v>-9566.6459586659912</v>
      </c>
      <c r="S16" s="13">
        <f>R16/ABS(Q16)</f>
        <v>-1.1380475410768134E-2</v>
      </c>
      <c r="T16" s="13"/>
      <c r="U16" s="25">
        <f t="shared" ref="U16" si="37">U17+U26</f>
        <v>765007.45463376399</v>
      </c>
      <c r="V16" s="25">
        <f t="shared" ref="V16:V24" si="38">P16-U16</f>
        <v>66045.083876269055</v>
      </c>
      <c r="W16" s="13">
        <f>V16/ABS(U16)</f>
        <v>8.6332601697178449E-2</v>
      </c>
    </row>
    <row r="17" spans="2:23" x14ac:dyDescent="0.35">
      <c r="B17" s="2"/>
      <c r="C17" s="2" t="s">
        <v>17</v>
      </c>
      <c r="D17" s="2"/>
      <c r="E17" s="2"/>
      <c r="F17" s="2"/>
      <c r="G17" s="23">
        <f t="shared" ref="G17:Q17" si="39">G18+G19+G22</f>
        <v>89173.117848292997</v>
      </c>
      <c r="H17" s="23">
        <f t="shared" si="39"/>
        <v>89041.842574240029</v>
      </c>
      <c r="I17" s="23">
        <f t="shared" si="39"/>
        <v>83413.023296260013</v>
      </c>
      <c r="J17" s="23">
        <f t="shared" si="39"/>
        <v>99221.838802439961</v>
      </c>
      <c r="K17" s="23">
        <f t="shared" ref="K17:O17" si="40">K18+K19+K22</f>
        <v>88407.493700239967</v>
      </c>
      <c r="L17" s="23">
        <f t="shared" si="40"/>
        <v>84070.386352769929</v>
      </c>
      <c r="M17" s="23">
        <f t="shared" si="40"/>
        <v>81884.547651670058</v>
      </c>
      <c r="N17" s="23">
        <f t="shared" si="40"/>
        <v>85716.220509890147</v>
      </c>
      <c r="O17" s="23">
        <f t="shared" si="40"/>
        <v>98960.291929149898</v>
      </c>
      <c r="P17" s="23">
        <f t="shared" si="39"/>
        <v>799888.76266495301</v>
      </c>
      <c r="Q17" s="23">
        <f t="shared" si="39"/>
        <v>808571.08296250796</v>
      </c>
      <c r="R17" s="46">
        <f t="shared" ref="R17:R24" si="41">P17-Q17</f>
        <v>-8682.3202975549502</v>
      </c>
      <c r="S17" s="14">
        <f t="shared" ref="S17:S24" si="42">R17/ABS(Q17)</f>
        <v>-1.0737856547805253E-2</v>
      </c>
      <c r="T17" s="14"/>
      <c r="U17" s="23">
        <f>U18+U19+U22</f>
        <v>728299.34192561405</v>
      </c>
      <c r="V17" s="23">
        <f t="shared" si="38"/>
        <v>71589.420739338966</v>
      </c>
      <c r="W17" s="14">
        <f t="shared" ref="W17:W24" si="43">V17/ABS(U17)</f>
        <v>9.8296698374129327E-2</v>
      </c>
    </row>
    <row r="18" spans="2:23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23">
        <v>45621.021369909897</v>
      </c>
      <c r="P18" s="46">
        <f>SUM(G18:O18)</f>
        <v>294154.11994347302</v>
      </c>
      <c r="Q18" s="23">
        <v>296993.4565735631</v>
      </c>
      <c r="R18" s="46">
        <f t="shared" si="41"/>
        <v>-2839.3366300900816</v>
      </c>
      <c r="S18" s="14">
        <f t="shared" si="42"/>
        <v>-9.5602666228668202E-3</v>
      </c>
      <c r="T18" s="14"/>
      <c r="U18" s="23">
        <v>264951.07677992404</v>
      </c>
      <c r="V18" s="23">
        <f t="shared" si="38"/>
        <v>29203.04316354898</v>
      </c>
      <c r="W18" s="14">
        <f t="shared" si="43"/>
        <v>0.11022051134295206</v>
      </c>
    </row>
    <row r="19" spans="2:23" x14ac:dyDescent="0.35">
      <c r="B19" s="2"/>
      <c r="C19" s="2"/>
      <c r="D19" s="2" t="s">
        <v>43</v>
      </c>
      <c r="E19" s="2"/>
      <c r="F19" s="2"/>
      <c r="G19" s="23">
        <f t="shared" ref="G19:Q19" si="44">G20+G21</f>
        <v>42100.017</v>
      </c>
      <c r="H19" s="23">
        <f t="shared" si="44"/>
        <v>44017.669000000002</v>
      </c>
      <c r="I19" s="23">
        <f t="shared" si="44"/>
        <v>41982.146999999997</v>
      </c>
      <c r="J19" s="23">
        <f t="shared" si="44"/>
        <v>47613.900999999998</v>
      </c>
      <c r="K19" s="23">
        <f t="shared" ref="K19:O19" si="45">K20+K21</f>
        <v>40504.519999999997</v>
      </c>
      <c r="L19" s="23">
        <f t="shared" si="45"/>
        <v>38836.192999999999</v>
      </c>
      <c r="M19" s="23">
        <f t="shared" si="45"/>
        <v>41481.275000000001</v>
      </c>
      <c r="N19" s="23">
        <f t="shared" si="45"/>
        <v>43169.900999999998</v>
      </c>
      <c r="O19" s="23">
        <f t="shared" si="45"/>
        <v>41455.864000000001</v>
      </c>
      <c r="P19" s="23">
        <f t="shared" si="44"/>
        <v>381161.48699999996</v>
      </c>
      <c r="Q19" s="23">
        <f t="shared" si="44"/>
        <v>385263.71107251936</v>
      </c>
      <c r="R19" s="46">
        <f t="shared" si="41"/>
        <v>-4102.2240725193988</v>
      </c>
      <c r="S19" s="14">
        <f t="shared" si="42"/>
        <v>-1.0647834079932913E-2</v>
      </c>
      <c r="T19" s="14"/>
      <c r="U19" s="23">
        <f>U20+U21</f>
        <v>332410.16100000002</v>
      </c>
      <c r="V19" s="23">
        <f t="shared" si="38"/>
        <v>48751.325999999943</v>
      </c>
      <c r="W19" s="14">
        <f t="shared" si="43"/>
        <v>0.14666015579469588</v>
      </c>
    </row>
    <row r="20" spans="2:23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23">
        <v>38663.338175720004</v>
      </c>
      <c r="P20" s="46">
        <f>SUM(G20:O20)</f>
        <v>355321.49969646998</v>
      </c>
      <c r="Q20" s="23">
        <v>359222.38892878947</v>
      </c>
      <c r="R20" s="46">
        <f t="shared" si="41"/>
        <v>-3900.8892323194887</v>
      </c>
      <c r="S20" s="14">
        <f t="shared" si="42"/>
        <v>-1.0859259758146039E-2</v>
      </c>
      <c r="T20" s="14"/>
      <c r="U20" s="23">
        <v>315125.08299649</v>
      </c>
      <c r="V20" s="23">
        <f t="shared" si="38"/>
        <v>40196.416699979978</v>
      </c>
      <c r="W20" s="14">
        <f t="shared" si="43"/>
        <v>0.12755702058927407</v>
      </c>
    </row>
    <row r="21" spans="2:23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23">
        <v>2792.5258242800001</v>
      </c>
      <c r="P21" s="46">
        <f>SUM(G21:O21)</f>
        <v>25839.987303530004</v>
      </c>
      <c r="Q21" s="23">
        <v>26041.322143729871</v>
      </c>
      <c r="R21" s="46">
        <f t="shared" si="41"/>
        <v>-201.33484019986645</v>
      </c>
      <c r="S21" s="14">
        <f t="shared" si="42"/>
        <v>-7.7313601471015589E-3</v>
      </c>
      <c r="T21" s="14"/>
      <c r="U21" s="23">
        <v>17285.07800351</v>
      </c>
      <c r="V21" s="23">
        <f t="shared" si="38"/>
        <v>8554.9093000200046</v>
      </c>
      <c r="W21" s="14">
        <f t="shared" si="43"/>
        <v>0.49493032650953611</v>
      </c>
    </row>
    <row r="22" spans="2:23" x14ac:dyDescent="0.35">
      <c r="B22" s="2"/>
      <c r="C22" s="2"/>
      <c r="D22" s="2" t="s">
        <v>25</v>
      </c>
      <c r="E22" s="2"/>
      <c r="F22" s="2"/>
      <c r="G22" s="23">
        <f t="shared" ref="G22:Q22" si="46">G23+G24</f>
        <v>11374.11815604</v>
      </c>
      <c r="H22" s="23">
        <f t="shared" ref="H22:P22" si="47">H23+H24</f>
        <v>16231.143917810001</v>
      </c>
      <c r="I22" s="23">
        <f t="shared" ref="I22:J22" si="48">I23+I24</f>
        <v>9488.9631475499991</v>
      </c>
      <c r="J22" s="23">
        <f t="shared" si="48"/>
        <v>15336.087238559998</v>
      </c>
      <c r="K22" s="23">
        <f t="shared" ref="K22:O22" si="49">K23+K24</f>
        <v>15827.913133560001</v>
      </c>
      <c r="L22" s="23">
        <f t="shared" si="49"/>
        <v>18531.735567610001</v>
      </c>
      <c r="M22" s="23">
        <f t="shared" si="49"/>
        <v>11575.102723119999</v>
      </c>
      <c r="N22" s="23">
        <f t="shared" si="49"/>
        <v>14324.68527799</v>
      </c>
      <c r="O22" s="23">
        <f t="shared" si="49"/>
        <v>11883.40655924</v>
      </c>
      <c r="P22" s="23">
        <f t="shared" si="47"/>
        <v>124573.15572148</v>
      </c>
      <c r="Q22" s="23">
        <f t="shared" si="46"/>
        <v>126313.91531642548</v>
      </c>
      <c r="R22" s="46">
        <f t="shared" si="41"/>
        <v>-1740.7595949454844</v>
      </c>
      <c r="S22" s="14">
        <f t="shared" si="42"/>
        <v>-1.3781217932994602E-2</v>
      </c>
      <c r="T22" s="14"/>
      <c r="U22" s="23">
        <f t="shared" ref="U22" si="50">U23+U24</f>
        <v>130938.10414569</v>
      </c>
      <c r="V22" s="23">
        <f t="shared" si="38"/>
        <v>-6364.9484242100007</v>
      </c>
      <c r="W22" s="14">
        <f t="shared" si="43"/>
        <v>-4.8610360335811474E-2</v>
      </c>
    </row>
    <row r="23" spans="2:23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23">
        <v>8894.9286307900002</v>
      </c>
      <c r="P23" s="46">
        <f>SUM(G23:O23)</f>
        <v>56765.811201279997</v>
      </c>
      <c r="Q23" s="23">
        <v>57895.229979422016</v>
      </c>
      <c r="R23" s="46">
        <f t="shared" si="41"/>
        <v>-1129.4187781420187</v>
      </c>
      <c r="S23" s="14">
        <f t="shared" si="42"/>
        <v>-1.9507976365988243E-2</v>
      </c>
      <c r="T23" s="14"/>
      <c r="U23" s="23">
        <v>56335.736572819995</v>
      </c>
      <c r="V23" s="23">
        <f t="shared" si="38"/>
        <v>430.07462846000271</v>
      </c>
      <c r="W23" s="14">
        <f t="shared" si="43"/>
        <v>7.6341351799684917E-3</v>
      </c>
    </row>
    <row r="24" spans="2:23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23">
        <v>2988.4779284500005</v>
      </c>
      <c r="P24" s="46">
        <f>SUM(G24:O24)</f>
        <v>67807.3445202</v>
      </c>
      <c r="Q24" s="23">
        <v>68418.685337003466</v>
      </c>
      <c r="R24" s="46">
        <f t="shared" si="41"/>
        <v>-611.34081680346571</v>
      </c>
      <c r="S24" s="14">
        <f t="shared" si="42"/>
        <v>-8.935290320067419E-3</v>
      </c>
      <c r="T24" s="14"/>
      <c r="U24" s="23">
        <v>74602.367572870004</v>
      </c>
      <c r="V24" s="23">
        <f t="shared" si="38"/>
        <v>-6795.0230526700034</v>
      </c>
      <c r="W24" s="14">
        <f t="shared" si="43"/>
        <v>-9.1083209202881793E-2</v>
      </c>
    </row>
    <row r="25" spans="2:23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14"/>
      <c r="T25" s="14"/>
      <c r="U25" s="24"/>
      <c r="V25" s="24"/>
      <c r="W25" s="14"/>
    </row>
    <row r="26" spans="2:23" x14ac:dyDescent="0.35">
      <c r="B26" s="2"/>
      <c r="C26" s="2" t="s">
        <v>18</v>
      </c>
      <c r="D26" s="2"/>
      <c r="E26" s="2"/>
      <c r="F26" s="2"/>
      <c r="G26" s="23">
        <f t="shared" ref="G26:Q26" si="51">G27</f>
        <v>266.56843652000003</v>
      </c>
      <c r="H26" s="23">
        <f t="shared" si="51"/>
        <v>5398.5646488800003</v>
      </c>
      <c r="I26" s="23">
        <f t="shared" si="51"/>
        <v>3143.9496255900003</v>
      </c>
      <c r="J26" s="23">
        <f t="shared" si="51"/>
        <v>5086.6663429499995</v>
      </c>
      <c r="K26" s="23">
        <f t="shared" si="51"/>
        <v>3285.6286617299997</v>
      </c>
      <c r="L26" s="23">
        <f t="shared" si="51"/>
        <v>2020.3820566799989</v>
      </c>
      <c r="M26" s="23">
        <f t="shared" si="51"/>
        <v>2541.9808042499999</v>
      </c>
      <c r="N26" s="23">
        <f t="shared" si="51"/>
        <v>4675.7349390800027</v>
      </c>
      <c r="O26" s="23">
        <f t="shared" si="51"/>
        <v>4744.3003294</v>
      </c>
      <c r="P26" s="23">
        <f t="shared" si="51"/>
        <v>31163.775845080003</v>
      </c>
      <c r="Q26" s="23">
        <f t="shared" si="51"/>
        <v>32048.101506191113</v>
      </c>
      <c r="R26" s="46">
        <f t="shared" ref="R26:R27" si="52">P26-Q26</f>
        <v>-884.32566111111009</v>
      </c>
      <c r="S26" s="14">
        <f t="shared" ref="S26:S27" si="53">R26/ABS(Q26)</f>
        <v>-2.7593698832371533E-2</v>
      </c>
      <c r="T26" s="14"/>
      <c r="U26" s="23">
        <f>U27</f>
        <v>36708.112708149994</v>
      </c>
      <c r="V26" s="23">
        <f t="shared" ref="V26:V27" si="54">P26-U26</f>
        <v>-5544.3368630699915</v>
      </c>
      <c r="W26" s="14">
        <f t="shared" ref="W26:W27" si="55">V26/ABS(U26)</f>
        <v>-0.15103846136549071</v>
      </c>
    </row>
    <row r="27" spans="2:23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23">
        <v>4744.3003294</v>
      </c>
      <c r="P27" s="46">
        <f>SUM(G27:O27)</f>
        <v>31163.775845080003</v>
      </c>
      <c r="Q27" s="23">
        <v>32048.101506191113</v>
      </c>
      <c r="R27" s="46">
        <f t="shared" si="52"/>
        <v>-884.32566111111009</v>
      </c>
      <c r="S27" s="14">
        <f t="shared" si="53"/>
        <v>-2.7593698832371533E-2</v>
      </c>
      <c r="T27" s="14"/>
      <c r="U27" s="23">
        <v>36708.112708149994</v>
      </c>
      <c r="V27" s="23">
        <f t="shared" si="54"/>
        <v>-5544.3368630699915</v>
      </c>
      <c r="W27" s="14">
        <f t="shared" si="55"/>
        <v>-0.15103846136549071</v>
      </c>
    </row>
    <row r="28" spans="2:23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4"/>
      <c r="T28" s="14"/>
      <c r="U28" s="24"/>
      <c r="V28" s="24"/>
      <c r="W28" s="14"/>
    </row>
    <row r="29" spans="2:23" s="5" customFormat="1" x14ac:dyDescent="0.35">
      <c r="B29" s="5" t="s">
        <v>3</v>
      </c>
      <c r="C29" s="6"/>
      <c r="D29" s="6"/>
      <c r="E29" s="6"/>
      <c r="F29" s="6"/>
      <c r="G29" s="25">
        <f t="shared" ref="G29:Q29" si="56">+G9-G16</f>
        <v>-15500.604635465992</v>
      </c>
      <c r="H29" s="25">
        <f t="shared" si="56"/>
        <v>-20145.081018050027</v>
      </c>
      <c r="I29" s="25">
        <f t="shared" si="56"/>
        <v>-2602.4470992255083</v>
      </c>
      <c r="J29" s="25">
        <f t="shared" si="56"/>
        <v>38705.483892878023</v>
      </c>
      <c r="K29" s="25">
        <f t="shared" ref="K29:O29" si="57">+K9-K16</f>
        <v>-18214.806702129063</v>
      </c>
      <c r="L29" s="25">
        <f t="shared" si="57"/>
        <v>2280.4756833900756</v>
      </c>
      <c r="M29" s="25">
        <f t="shared" si="57"/>
        <v>-19371.60879561906</v>
      </c>
      <c r="N29" s="25">
        <f t="shared" si="57"/>
        <v>-3854.9392306560621</v>
      </c>
      <c r="O29" s="25">
        <f t="shared" si="57"/>
        <v>14033.33301281443</v>
      </c>
      <c r="P29" s="25">
        <f t="shared" si="56"/>
        <v>-24670.194892063388</v>
      </c>
      <c r="Q29" s="25">
        <f t="shared" si="56"/>
        <v>-42843.784376097959</v>
      </c>
      <c r="R29" s="37">
        <f t="shared" ref="R29:R31" si="58">P29-Q29</f>
        <v>18173.589484034572</v>
      </c>
      <c r="S29" s="13">
        <f>R29/ABS(Q29)</f>
        <v>0.4241826381278635</v>
      </c>
      <c r="T29" s="13"/>
      <c r="U29" s="25">
        <f>+U9-U16</f>
        <v>-26448.250457468675</v>
      </c>
      <c r="V29" s="25">
        <f t="shared" ref="V29:V31" si="59">P29-U29</f>
        <v>1778.0555654052878</v>
      </c>
      <c r="W29" s="13">
        <f>V29/ABS(U29)</f>
        <v>6.7227719590169932E-2</v>
      </c>
    </row>
    <row r="30" spans="2:23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14"/>
      <c r="T30" s="14"/>
      <c r="U30" s="25"/>
      <c r="V30" s="25"/>
      <c r="W30" s="14"/>
    </row>
    <row r="31" spans="2:23" s="5" customFormat="1" x14ac:dyDescent="0.35">
      <c r="B31" s="5" t="s">
        <v>4</v>
      </c>
      <c r="C31" s="6"/>
      <c r="D31" s="6"/>
      <c r="E31" s="6"/>
      <c r="F31" s="6"/>
      <c r="G31" s="25">
        <f t="shared" ref="G31:Q31" si="60">G32+G33</f>
        <v>35084.898954922399</v>
      </c>
      <c r="H31" s="25">
        <f t="shared" ref="H31:P31" si="61">H32+H33</f>
        <v>3729.3169787699999</v>
      </c>
      <c r="I31" s="25">
        <f t="shared" ref="I31:J31" si="62">I32+I33</f>
        <v>16178.111524865602</v>
      </c>
      <c r="J31" s="25">
        <f t="shared" si="62"/>
        <v>15246.081584214</v>
      </c>
      <c r="K31" s="25">
        <f t="shared" ref="K31:O31" si="63">K32+K33</f>
        <v>17167.100464484</v>
      </c>
      <c r="L31" s="25">
        <f t="shared" si="63"/>
        <v>1543.7706077759999</v>
      </c>
      <c r="M31" s="25">
        <f t="shared" si="63"/>
        <v>19324.409017059999</v>
      </c>
      <c r="N31" s="25">
        <f t="shared" si="63"/>
        <v>3044.1698759074998</v>
      </c>
      <c r="O31" s="25">
        <f t="shared" si="63"/>
        <v>26460.667085975401</v>
      </c>
      <c r="P31" s="25">
        <f t="shared" si="61"/>
        <v>137778.52609397491</v>
      </c>
      <c r="Q31" s="25">
        <f t="shared" si="60"/>
        <v>145612.52748467211</v>
      </c>
      <c r="R31" s="37">
        <f t="shared" si="58"/>
        <v>-7834.0013906972017</v>
      </c>
      <c r="S31" s="13">
        <f>R31/ABS(Q31)</f>
        <v>-5.3800325604003038E-2</v>
      </c>
      <c r="T31" s="13"/>
      <c r="U31" s="25">
        <f t="shared" ref="U31" si="64">U32+U33</f>
        <v>105393.83372291421</v>
      </c>
      <c r="V31" s="25">
        <f t="shared" si="59"/>
        <v>32384.692371060708</v>
      </c>
      <c r="W31" s="13">
        <f>V31/ABS(U31)</f>
        <v>0.30727312241247173</v>
      </c>
    </row>
    <row r="32" spans="2:23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23">
        <v>18571.489625400001</v>
      </c>
      <c r="P32" s="46">
        <f>SUM(G32:O32)</f>
        <v>125671.23855103001</v>
      </c>
      <c r="Q32" s="23">
        <v>125698.31460777999</v>
      </c>
      <c r="R32" s="46">
        <f t="shared" ref="R32:R33" si="65">P32-Q32</f>
        <v>-27.076056749981944</v>
      </c>
      <c r="S32" s="14">
        <f t="shared" ref="S32:S33" si="66">R32/ABS(Q32)</f>
        <v>-2.1540508983328957E-4</v>
      </c>
      <c r="T32" s="14"/>
      <c r="U32" s="23">
        <v>57121.612169320004</v>
      </c>
      <c r="V32" s="23">
        <f t="shared" ref="V32:V33" si="67">P32-U32</f>
        <v>68549.626381709997</v>
      </c>
      <c r="W32" s="14">
        <f t="shared" ref="W32:W33" si="68">V32/ABS(U32)</f>
        <v>1.2000646301528579</v>
      </c>
    </row>
    <row r="33" spans="2:23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23">
        <v>7889.1774605753981</v>
      </c>
      <c r="P33" s="46">
        <f>SUM(G33:O33)</f>
        <v>12107.287542944898</v>
      </c>
      <c r="Q33" s="23">
        <v>19914.212876892121</v>
      </c>
      <c r="R33" s="46">
        <f t="shared" si="65"/>
        <v>-7806.9253339472234</v>
      </c>
      <c r="S33" s="14">
        <f t="shared" si="66"/>
        <v>-0.39202781361276673</v>
      </c>
      <c r="T33" s="14"/>
      <c r="U33" s="23">
        <v>48272.221553594201</v>
      </c>
      <c r="V33" s="23">
        <f t="shared" si="67"/>
        <v>-36164.934010649304</v>
      </c>
      <c r="W33" s="14">
        <f t="shared" si="68"/>
        <v>-0.74918727265322171</v>
      </c>
    </row>
    <row r="34" spans="2:23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14"/>
      <c r="T34" s="14"/>
      <c r="U34" s="23"/>
      <c r="V34" s="23"/>
      <c r="W34" s="14"/>
    </row>
    <row r="35" spans="2:23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28">
        <v>829.22839170999998</v>
      </c>
      <c r="P35" s="37">
        <f>SUM(G35:O35)</f>
        <v>3436.49731075</v>
      </c>
      <c r="Q35" s="28">
        <v>2752.4131009697353</v>
      </c>
      <c r="R35" s="37">
        <f t="shared" ref="R35:R36" si="69">P35-Q35</f>
        <v>684.0842097802647</v>
      </c>
      <c r="S35" s="13">
        <f>R35/ABS(Q35)</f>
        <v>0.24853980296026307</v>
      </c>
      <c r="T35" s="13"/>
      <c r="U35" s="28">
        <v>15313.5843134355</v>
      </c>
      <c r="V35" s="25">
        <f t="shared" ref="V35:V36" si="70">P35-U35</f>
        <v>-11877.087002685501</v>
      </c>
      <c r="W35" s="13">
        <f>V35/ABS(U35)</f>
        <v>-0.77559157670650891</v>
      </c>
    </row>
    <row r="36" spans="2:23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28">
        <v>24051.764999999999</v>
      </c>
      <c r="P36" s="37">
        <f>SUM(G36:O36)</f>
        <v>26051.764999999999</v>
      </c>
      <c r="Q36" s="28">
        <v>26180</v>
      </c>
      <c r="R36" s="37">
        <f t="shared" si="69"/>
        <v>-128.23500000000058</v>
      </c>
      <c r="S36" s="13">
        <f>R36/ABS(Q36)</f>
        <v>-4.8982047364400528E-3</v>
      </c>
      <c r="T36" s="13"/>
      <c r="U36" s="28">
        <v>0</v>
      </c>
      <c r="V36" s="25">
        <f t="shared" si="70"/>
        <v>26051.764999999999</v>
      </c>
      <c r="W36" s="13" t="s">
        <v>47</v>
      </c>
    </row>
    <row r="37" spans="2:23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14"/>
      <c r="T37" s="14"/>
      <c r="U37" s="25"/>
      <c r="V37" s="25"/>
      <c r="W37" s="14"/>
    </row>
    <row r="38" spans="2:23" s="5" customFormat="1" x14ac:dyDescent="0.35">
      <c r="B38" s="5" t="s">
        <v>5</v>
      </c>
      <c r="C38" s="6"/>
      <c r="D38" s="6"/>
      <c r="E38" s="6"/>
      <c r="F38" s="6"/>
      <c r="G38" s="25">
        <f t="shared" ref="G38:Q38" si="71">G39+G40</f>
        <v>42241.35135682</v>
      </c>
      <c r="H38" s="25">
        <f t="shared" si="71"/>
        <v>4311.2382180900022</v>
      </c>
      <c r="I38" s="25">
        <f t="shared" si="71"/>
        <v>15876.532871109999</v>
      </c>
      <c r="J38" s="25">
        <f t="shared" si="71"/>
        <v>24609.782060730002</v>
      </c>
      <c r="K38" s="25">
        <f t="shared" ref="K38:O38" si="72">K39+K40</f>
        <v>4787.5947883600002</v>
      </c>
      <c r="L38" s="25">
        <f t="shared" si="72"/>
        <v>10977.456763769998</v>
      </c>
      <c r="M38" s="25">
        <f t="shared" si="72"/>
        <v>17361.602147040001</v>
      </c>
      <c r="N38" s="25">
        <f t="shared" si="72"/>
        <v>4393.1938396000005</v>
      </c>
      <c r="O38" s="25">
        <f t="shared" si="72"/>
        <v>5454.0402031499998</v>
      </c>
      <c r="P38" s="25">
        <f t="shared" si="71"/>
        <v>130012.79224866998</v>
      </c>
      <c r="Q38" s="25">
        <f t="shared" si="71"/>
        <v>130229.4789120802</v>
      </c>
      <c r="R38" s="37">
        <f t="shared" ref="R38:R40" si="73">P38-Q38</f>
        <v>-216.6866634102189</v>
      </c>
      <c r="S38" s="13">
        <f>R38/ABS(Q38)</f>
        <v>-1.6638833635854997E-3</v>
      </c>
      <c r="T38" s="13"/>
      <c r="U38" s="25">
        <f>U39+U40</f>
        <v>164870.51044479999</v>
      </c>
      <c r="V38" s="25">
        <f t="shared" ref="V38" si="74">P38-U38</f>
        <v>-34857.718196130008</v>
      </c>
      <c r="W38" s="13">
        <f>V38/ABS(U38)</f>
        <v>-0.21142482122538622</v>
      </c>
    </row>
    <row r="39" spans="2:23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23">
        <v>1372.75271481</v>
      </c>
      <c r="P39" s="46">
        <f>SUM(G39:O39)</f>
        <v>53969.554300680007</v>
      </c>
      <c r="Q39" s="23">
        <v>53993.546235266673</v>
      </c>
      <c r="R39" s="46">
        <f t="shared" si="73"/>
        <v>-23.991934586665593</v>
      </c>
      <c r="S39" s="14">
        <f t="shared" ref="S39:S40" si="75">R39/ABS(Q39)</f>
        <v>-4.4434819083979542E-4</v>
      </c>
      <c r="T39" s="14"/>
      <c r="U39" s="23">
        <v>58401.203418029996</v>
      </c>
      <c r="V39" s="23">
        <f t="shared" ref="V39" si="76">P39-U39</f>
        <v>-4431.649117349989</v>
      </c>
      <c r="W39" s="14">
        <f t="shared" ref="W39:W40" si="77">V39/ABS(U39)</f>
        <v>-7.5882839016666939E-2</v>
      </c>
    </row>
    <row r="40" spans="2:23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23">
        <v>4081.28748834</v>
      </c>
      <c r="P40" s="46">
        <f>SUM(G40:O40)</f>
        <v>76043.237947989983</v>
      </c>
      <c r="Q40" s="23">
        <v>76235.932676813522</v>
      </c>
      <c r="R40" s="46">
        <f t="shared" si="73"/>
        <v>-192.69472882353875</v>
      </c>
      <c r="S40" s="14">
        <f t="shared" si="75"/>
        <v>-2.5276103020924296E-3</v>
      </c>
      <c r="T40" s="14"/>
      <c r="U40" s="23">
        <v>106469.30702676999</v>
      </c>
      <c r="V40" s="23">
        <f t="shared" ref="V40" si="78">P40-U40</f>
        <v>-30426.069078780012</v>
      </c>
      <c r="W40" s="14">
        <f t="shared" si="77"/>
        <v>-0.28577314841665935</v>
      </c>
    </row>
    <row r="41" spans="2:23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14"/>
      <c r="T41" s="14"/>
      <c r="U41" s="24"/>
      <c r="V41" s="24"/>
      <c r="W41" s="14"/>
    </row>
    <row r="42" spans="2:23" x14ac:dyDescent="0.35">
      <c r="B42" s="5" t="s">
        <v>6</v>
      </c>
      <c r="C42" s="6"/>
      <c r="D42" s="6"/>
      <c r="E42" s="6"/>
      <c r="F42" s="6"/>
      <c r="G42" s="25">
        <f t="shared" ref="G42:Q42" si="79">+G29+G31-G38+G35-G36</f>
        <v>-22151.072093113591</v>
      </c>
      <c r="H42" s="25">
        <f t="shared" si="79"/>
        <v>-20449.146071130031</v>
      </c>
      <c r="I42" s="25">
        <f t="shared" si="79"/>
        <v>-1647.451413939905</v>
      </c>
      <c r="J42" s="25">
        <f t="shared" ref="J42:K42" si="80">+J29+J31-J38+J35-J36</f>
        <v>29747.48995676202</v>
      </c>
      <c r="K42" s="25">
        <f t="shared" si="80"/>
        <v>-7139.4495520550636</v>
      </c>
      <c r="L42" s="25">
        <f t="shared" ref="L42:O42" si="81">+L29+L31-L38+L35-L36</f>
        <v>-7583.2730603239233</v>
      </c>
      <c r="M42" s="25">
        <f t="shared" si="81"/>
        <v>-16974.938442779061</v>
      </c>
      <c r="N42" s="25">
        <f t="shared" si="81"/>
        <v>-5139.3113467785624</v>
      </c>
      <c r="O42" s="25">
        <f t="shared" si="81"/>
        <v>11817.423287349833</v>
      </c>
      <c r="P42" s="25">
        <f t="shared" si="79"/>
        <v>-39519.728736008459</v>
      </c>
      <c r="Q42" s="25">
        <f t="shared" si="79"/>
        <v>-50888.322702536316</v>
      </c>
      <c r="R42" s="25">
        <f>P42-Q42</f>
        <v>11368.593966527857</v>
      </c>
      <c r="S42" s="13">
        <f>R42/ABS(Q42)</f>
        <v>0.22340280368410012</v>
      </c>
      <c r="T42" s="13"/>
      <c r="U42" s="25">
        <f>+U29+U31-U38+U35-U36</f>
        <v>-70611.342865918967</v>
      </c>
      <c r="V42" s="25">
        <f t="shared" ref="V42" si="82">P42-U42</f>
        <v>31091.614129910507</v>
      </c>
      <c r="W42" s="13">
        <f>V42/ABS(U42)</f>
        <v>0.44032039142704199</v>
      </c>
    </row>
    <row r="43" spans="2:23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14"/>
      <c r="T43" s="14"/>
      <c r="U43" s="25"/>
      <c r="V43" s="25"/>
      <c r="W43" s="14"/>
    </row>
    <row r="44" spans="2:23" ht="16" thickBot="1" x14ac:dyDescent="0.4">
      <c r="B44" s="5" t="s">
        <v>7</v>
      </c>
      <c r="C44" s="6"/>
      <c r="D44" s="6"/>
      <c r="E44" s="6"/>
      <c r="F44" s="6"/>
      <c r="G44" s="25">
        <f t="shared" ref="G44:Q44" si="83">+G29+G22</f>
        <v>-4126.486479425992</v>
      </c>
      <c r="H44" s="25">
        <f t="shared" si="83"/>
        <v>-3913.9371002400258</v>
      </c>
      <c r="I44" s="25">
        <f t="shared" si="83"/>
        <v>6886.5160483244908</v>
      </c>
      <c r="J44" s="25">
        <f t="shared" ref="J44:K44" si="84">+J29+J22</f>
        <v>54041.571131438017</v>
      </c>
      <c r="K44" s="25">
        <f t="shared" si="84"/>
        <v>-2386.8935685690612</v>
      </c>
      <c r="L44" s="25">
        <f t="shared" ref="L44:O44" si="85">+L29+L22</f>
        <v>20812.211251000077</v>
      </c>
      <c r="M44" s="25">
        <f t="shared" si="85"/>
        <v>-7796.5060724990617</v>
      </c>
      <c r="N44" s="25">
        <f t="shared" si="85"/>
        <v>10469.746047333938</v>
      </c>
      <c r="O44" s="25">
        <f t="shared" si="85"/>
        <v>25916.73957205443</v>
      </c>
      <c r="P44" s="25">
        <f t="shared" si="83"/>
        <v>99902.96082941661</v>
      </c>
      <c r="Q44" s="25">
        <f t="shared" si="83"/>
        <v>83470.130940327523</v>
      </c>
      <c r="R44" s="25">
        <f>P44-Q44</f>
        <v>16432.829889089087</v>
      </c>
      <c r="S44" s="13">
        <f>R44/ABS(Q44)</f>
        <v>0.19687078124792753</v>
      </c>
      <c r="T44" s="35"/>
      <c r="U44" s="25">
        <f>+U29+U22</f>
        <v>104489.85368822132</v>
      </c>
      <c r="V44" s="25">
        <f t="shared" ref="V44" si="86">P44-U44</f>
        <v>-4586.8928588047129</v>
      </c>
      <c r="W44" s="13">
        <f>V44/ABS(U44)</f>
        <v>-4.3897973792662824E-2</v>
      </c>
    </row>
    <row r="45" spans="2:23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18"/>
      <c r="T45" s="34"/>
      <c r="U45" s="26"/>
      <c r="V45" s="26"/>
      <c r="W45" s="18"/>
    </row>
    <row r="46" spans="2:23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7"/>
      <c r="T46" s="17"/>
      <c r="U46" s="19"/>
      <c r="V46" s="19"/>
      <c r="W46" s="17"/>
    </row>
    <row r="47" spans="2:23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U47" s="19"/>
      <c r="V47" s="19"/>
    </row>
    <row r="48" spans="2:23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U48" s="19"/>
      <c r="V48" s="19"/>
    </row>
    <row r="49" spans="2:23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U49" s="19"/>
      <c r="V49" s="19"/>
    </row>
    <row r="50" spans="2:23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">
        <v>49</v>
      </c>
      <c r="P50" s="21" t="str">
        <f>P6</f>
        <v>Prov.</v>
      </c>
      <c r="Q50" s="47" t="str">
        <f>Q6</f>
        <v>Third Supplementary Estimates</v>
      </c>
      <c r="R50" s="21"/>
      <c r="S50" s="11"/>
      <c r="T50" s="36"/>
      <c r="U50" s="21" t="s">
        <v>48</v>
      </c>
      <c r="V50" s="21"/>
      <c r="W50" s="11"/>
    </row>
    <row r="51" spans="2:23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74</v>
      </c>
      <c r="O51" s="22" t="s">
        <v>76</v>
      </c>
      <c r="P51" s="22" t="str">
        <f>P7</f>
        <v>Apr - Dec</v>
      </c>
      <c r="Q51" s="22" t="str">
        <f>+Q7</f>
        <v>Apr - Dec</v>
      </c>
      <c r="R51" s="22" t="str">
        <f>R7</f>
        <v>Diff</v>
      </c>
      <c r="S51" s="12" t="str">
        <f>S7</f>
        <v>Diff %</v>
      </c>
      <c r="T51" s="12"/>
      <c r="U51" s="22" t="str">
        <f>+U7</f>
        <v>Apr - Dec</v>
      </c>
      <c r="V51" s="22" t="str">
        <f>V7</f>
        <v>Diff</v>
      </c>
      <c r="W51" s="12" t="str">
        <f>W7</f>
        <v>Diff %</v>
      </c>
    </row>
    <row r="52" spans="2:23" x14ac:dyDescent="0.35">
      <c r="B52" s="3"/>
      <c r="C52" s="3"/>
      <c r="D52" s="3"/>
      <c r="E52" s="3"/>
      <c r="F52" s="3"/>
    </row>
    <row r="53" spans="2:23" x14ac:dyDescent="0.35">
      <c r="B53" s="4" t="s">
        <v>1</v>
      </c>
      <c r="C53" s="2"/>
      <c r="D53" s="2"/>
      <c r="E53" s="2"/>
      <c r="F53" s="2"/>
      <c r="G53" s="25">
        <f t="shared" ref="G53:P53" si="87">G55+G88+G90+G92+G94</f>
        <v>73939.081649347005</v>
      </c>
      <c r="H53" s="25">
        <f t="shared" si="87"/>
        <v>74295.32620507</v>
      </c>
      <c r="I53" s="25">
        <f t="shared" ref="I53:J53" si="88">I55+I88+I90+I92+I94</f>
        <v>83954.525822624506</v>
      </c>
      <c r="J53" s="25">
        <f t="shared" si="88"/>
        <v>143013.98903826799</v>
      </c>
      <c r="K53" s="25">
        <f t="shared" ref="K53:O53" si="89">K55+K88+K90+K92+K94</f>
        <v>73478.315659840911</v>
      </c>
      <c r="L53" s="25">
        <f t="shared" si="89"/>
        <v>88371.244092840003</v>
      </c>
      <c r="M53" s="25">
        <f t="shared" si="89"/>
        <v>65054.919660300991</v>
      </c>
      <c r="N53" s="25">
        <f t="shared" si="89"/>
        <v>86537.016218314093</v>
      </c>
      <c r="O53" s="25">
        <f t="shared" si="89"/>
        <v>117737.92527136432</v>
      </c>
      <c r="P53" s="25">
        <f t="shared" si="87"/>
        <v>806382.34361796966</v>
      </c>
      <c r="Q53" s="25">
        <f t="shared" ref="Q53" si="90">Q55+Q88+Q90+Q92+Q94</f>
        <v>797775.40009260108</v>
      </c>
      <c r="R53" s="37">
        <f t="shared" ref="R53:R63" si="91">P53-Q53</f>
        <v>8606.9435253685806</v>
      </c>
      <c r="S53" s="13">
        <f>R53/ABS(Q53)</f>
        <v>1.0788680027448249E-2</v>
      </c>
      <c r="T53" s="13"/>
      <c r="U53" s="25">
        <f t="shared" ref="U53" si="92">U55+U88+U90+U92+U94</f>
        <v>738559.20417629532</v>
      </c>
      <c r="V53" s="25">
        <f t="shared" ref="V53:V63" si="93">P53-U53</f>
        <v>67823.139441674342</v>
      </c>
      <c r="W53" s="13">
        <f>V53/ABS(U53)</f>
        <v>9.1831689400332553E-2</v>
      </c>
    </row>
    <row r="54" spans="2:23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14"/>
      <c r="T54" s="14"/>
      <c r="U54" s="25"/>
      <c r="V54" s="25"/>
      <c r="W54" s="14"/>
    </row>
    <row r="55" spans="2:23" x14ac:dyDescent="0.35">
      <c r="B55" s="4" t="s">
        <v>9</v>
      </c>
      <c r="C55" s="2"/>
      <c r="D55" s="2"/>
      <c r="E55" s="2"/>
      <c r="F55" s="2"/>
      <c r="G55" s="25">
        <f t="shared" ref="G55:P55" si="94">G57+G65+G80</f>
        <v>67665.022052820001</v>
      </c>
      <c r="H55" s="25">
        <f t="shared" si="94"/>
        <v>69681.086521499994</v>
      </c>
      <c r="I55" s="25">
        <f t="shared" ref="I55:J55" si="95">I57+I65+I80</f>
        <v>75959.499483784006</v>
      </c>
      <c r="J55" s="25">
        <f t="shared" si="95"/>
        <v>73376.514952254001</v>
      </c>
      <c r="K55" s="25">
        <f t="shared" ref="K55:O55" si="96">K57+K65+K80</f>
        <v>69493.370505610001</v>
      </c>
      <c r="L55" s="25">
        <f t="shared" si="96"/>
        <v>80734.429704010006</v>
      </c>
      <c r="M55" s="25">
        <f t="shared" si="96"/>
        <v>61564.121565420995</v>
      </c>
      <c r="N55" s="25">
        <f t="shared" si="96"/>
        <v>66875.413277979998</v>
      </c>
      <c r="O55" s="25">
        <f t="shared" si="96"/>
        <v>82350.499640884009</v>
      </c>
      <c r="P55" s="25">
        <f t="shared" si="94"/>
        <v>647699.95770426292</v>
      </c>
      <c r="Q55" s="25">
        <f t="shared" ref="Q55" si="97">Q57+Q65+Q80</f>
        <v>641906.09984680871</v>
      </c>
      <c r="R55" s="37">
        <f t="shared" si="91"/>
        <v>5793.8578574542189</v>
      </c>
      <c r="S55" s="13">
        <f>R55/ABS(Q55)</f>
        <v>9.0260208756965023E-3</v>
      </c>
      <c r="T55" s="13"/>
      <c r="U55" s="25">
        <f t="shared" ref="U55" si="98">U57+U65+U80</f>
        <v>608303.64890476805</v>
      </c>
      <c r="V55" s="25">
        <f t="shared" si="93"/>
        <v>39396.308799494873</v>
      </c>
      <c r="W55" s="13">
        <f>V55/ABS(U55)</f>
        <v>6.4764215816273188E-2</v>
      </c>
    </row>
    <row r="56" spans="2:23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14"/>
      <c r="T56" s="14"/>
      <c r="U56" s="24"/>
      <c r="V56" s="24"/>
      <c r="W56" s="14"/>
    </row>
    <row r="57" spans="2:23" x14ac:dyDescent="0.35">
      <c r="B57" s="2"/>
      <c r="C57" s="2" t="s">
        <v>54</v>
      </c>
      <c r="D57" s="2"/>
      <c r="E57" s="2"/>
      <c r="F57" s="2"/>
      <c r="G57" s="23">
        <f t="shared" ref="G57:P57" si="99">SUM(G58:G63)</f>
        <v>18232.395819699999</v>
      </c>
      <c r="H57" s="23">
        <f t="shared" si="99"/>
        <v>19971.710871809999</v>
      </c>
      <c r="I57" s="23">
        <f t="shared" ref="I57:J57" si="100">SUM(I58:I63)</f>
        <v>28343.429010759999</v>
      </c>
      <c r="J57" s="23">
        <f t="shared" si="100"/>
        <v>20010.180658000001</v>
      </c>
      <c r="K57" s="23">
        <f t="shared" ref="K57:O57" si="101">SUM(K58:K63)</f>
        <v>20869.285742870001</v>
      </c>
      <c r="L57" s="23">
        <f t="shared" si="101"/>
        <v>29834.713790280002</v>
      </c>
      <c r="M57" s="23">
        <f t="shared" si="101"/>
        <v>19805.12429462</v>
      </c>
      <c r="N57" s="23">
        <f t="shared" si="101"/>
        <v>19259.985380470003</v>
      </c>
      <c r="O57" s="23">
        <f t="shared" si="101"/>
        <v>31490.951369000002</v>
      </c>
      <c r="P57" s="23">
        <f t="shared" si="99"/>
        <v>207817.77693750995</v>
      </c>
      <c r="Q57" s="23">
        <f t="shared" ref="Q57" si="102">SUM(Q58:Q63)</f>
        <v>207242.44904870636</v>
      </c>
      <c r="R57" s="46">
        <f t="shared" si="91"/>
        <v>575.32788880358567</v>
      </c>
      <c r="S57" s="14">
        <f t="shared" ref="S57:S86" si="103">R57/ABS(Q57)</f>
        <v>2.7761102585135513E-3</v>
      </c>
      <c r="T57" s="14"/>
      <c r="U57" s="23">
        <f t="shared" ref="U57" si="104">SUM(U58:U63)</f>
        <v>186578.74880500001</v>
      </c>
      <c r="V57" s="23">
        <f t="shared" si="93"/>
        <v>21239.028132509935</v>
      </c>
      <c r="W57" s="14">
        <f t="shared" ref="W57" si="105">V57/ABS(U57)</f>
        <v>0.11383412242038125</v>
      </c>
    </row>
    <row r="58" spans="2:23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23">
        <v>0</v>
      </c>
      <c r="P58" s="46">
        <f>SUM(G58:O58)</f>
        <v>970.60741851000012</v>
      </c>
      <c r="Q58" s="23">
        <v>970.60741851000012</v>
      </c>
      <c r="R58" s="46">
        <f t="shared" si="91"/>
        <v>0</v>
      </c>
      <c r="S58" s="14">
        <f t="shared" si="103"/>
        <v>0</v>
      </c>
      <c r="T58" s="14"/>
      <c r="U58" s="23">
        <v>156.8331</v>
      </c>
      <c r="V58" s="23">
        <f t="shared" si="93"/>
        <v>813.77431851000006</v>
      </c>
      <c r="W58" s="14" t="s">
        <v>47</v>
      </c>
    </row>
    <row r="59" spans="2:23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23">
        <v>14456.226033000001</v>
      </c>
      <c r="P59" s="46">
        <f t="shared" ref="P59:P63" si="106">SUM(G59:O59)</f>
        <v>53331.179400999994</v>
      </c>
      <c r="Q59" s="23">
        <v>53052.130071714557</v>
      </c>
      <c r="R59" s="46">
        <f t="shared" si="91"/>
        <v>279.04932928543712</v>
      </c>
      <c r="S59" s="14">
        <f t="shared" si="103"/>
        <v>5.2599081112902563E-3</v>
      </c>
      <c r="T59" s="14"/>
      <c r="U59" s="23">
        <v>51661.245781999998</v>
      </c>
      <c r="V59" s="23">
        <f t="shared" si="93"/>
        <v>1669.9336189999958</v>
      </c>
      <c r="W59" s="14">
        <f t="shared" ref="W59:W63" si="107">V59/ABS(U59)</f>
        <v>3.2324687369073089E-2</v>
      </c>
    </row>
    <row r="60" spans="2:23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23">
        <v>12798.537369</v>
      </c>
      <c r="P60" s="46">
        <f t="shared" si="106"/>
        <v>118248.39637499998</v>
      </c>
      <c r="Q60" s="23">
        <v>119552.03561564664</v>
      </c>
      <c r="R60" s="46">
        <f t="shared" si="91"/>
        <v>-1303.6392406466621</v>
      </c>
      <c r="S60" s="14">
        <f t="shared" si="103"/>
        <v>-1.0904366738160712E-2</v>
      </c>
      <c r="T60" s="14"/>
      <c r="U60" s="23">
        <v>101284.800036</v>
      </c>
      <c r="V60" s="23">
        <f t="shared" si="93"/>
        <v>16963.596338999982</v>
      </c>
      <c r="W60" s="14">
        <f t="shared" si="107"/>
        <v>0.1674841272626352</v>
      </c>
    </row>
    <row r="61" spans="2:23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23">
        <v>373.21943800000003</v>
      </c>
      <c r="P61" s="46">
        <f t="shared" si="106"/>
        <v>2866.3144179999999</v>
      </c>
      <c r="Q61" s="23">
        <v>2631.8354070633691</v>
      </c>
      <c r="R61" s="46">
        <f t="shared" si="91"/>
        <v>234.47901093663086</v>
      </c>
      <c r="S61" s="14">
        <f t="shared" si="103"/>
        <v>8.9093341592461184E-2</v>
      </c>
      <c r="T61" s="14"/>
      <c r="U61" s="23">
        <v>2644.8139799999999</v>
      </c>
      <c r="V61" s="23">
        <f t="shared" si="93"/>
        <v>221.50043800000003</v>
      </c>
      <c r="W61" s="14">
        <f t="shared" si="107"/>
        <v>8.3748966723171975E-2</v>
      </c>
    </row>
    <row r="62" spans="2:23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23">
        <v>392.61172199999999</v>
      </c>
      <c r="P62" s="46">
        <f t="shared" si="106"/>
        <v>3162.121971</v>
      </c>
      <c r="Q62" s="23">
        <v>3006.8608765930221</v>
      </c>
      <c r="R62" s="46">
        <f t="shared" si="91"/>
        <v>155.26109440697792</v>
      </c>
      <c r="S62" s="14">
        <f t="shared" si="103"/>
        <v>5.1635609620522015E-2</v>
      </c>
      <c r="T62" s="14"/>
      <c r="U62" s="23">
        <v>3564.268172</v>
      </c>
      <c r="V62" s="23">
        <f t="shared" si="93"/>
        <v>-402.14620100000002</v>
      </c>
      <c r="W62" s="14">
        <f t="shared" si="107"/>
        <v>-0.11282714475839951</v>
      </c>
    </row>
    <row r="63" spans="2:23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23">
        <v>3470.3568070000001</v>
      </c>
      <c r="P63" s="46">
        <f t="shared" si="106"/>
        <v>29239.157353999999</v>
      </c>
      <c r="Q63" s="23">
        <v>28028.979659178796</v>
      </c>
      <c r="R63" s="46">
        <f t="shared" si="91"/>
        <v>1210.1776948212027</v>
      </c>
      <c r="S63" s="14">
        <f t="shared" si="103"/>
        <v>4.3175945379977453E-2</v>
      </c>
      <c r="T63" s="14"/>
      <c r="U63" s="23">
        <v>27266.787734999998</v>
      </c>
      <c r="V63" s="23">
        <f t="shared" si="93"/>
        <v>1972.369619000001</v>
      </c>
      <c r="W63" s="14">
        <f t="shared" si="107"/>
        <v>7.2335972912138891E-2</v>
      </c>
    </row>
    <row r="64" spans="2:23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14"/>
      <c r="T64" s="14"/>
      <c r="U64" s="23"/>
      <c r="V64" s="23"/>
      <c r="W64" s="14"/>
    </row>
    <row r="65" spans="2:23" x14ac:dyDescent="0.35">
      <c r="B65" s="2"/>
      <c r="C65" s="2" t="s">
        <v>53</v>
      </c>
      <c r="D65" s="2"/>
      <c r="E65" s="2"/>
      <c r="F65" s="2"/>
      <c r="G65" s="23">
        <f t="shared" ref="G65:Q65" si="108">SUM(G66:G78)</f>
        <v>23660.710392639998</v>
      </c>
      <c r="H65" s="23">
        <f t="shared" ref="H65:P65" si="109">SUM(H66:H78)</f>
        <v>24253.700407</v>
      </c>
      <c r="I65" s="23">
        <f t="shared" ref="I65:J65" si="110">SUM(I66:I78)</f>
        <v>21311.17998316</v>
      </c>
      <c r="J65" s="23">
        <f t="shared" si="110"/>
        <v>24321.353938300002</v>
      </c>
      <c r="K65" s="23">
        <f t="shared" ref="K65:O65" si="111">SUM(K66:K78)</f>
        <v>22831.697838000004</v>
      </c>
      <c r="L65" s="23">
        <f t="shared" si="111"/>
        <v>23146.585763999999</v>
      </c>
      <c r="M65" s="23">
        <f t="shared" si="111"/>
        <v>20455.147118999997</v>
      </c>
      <c r="N65" s="23">
        <f t="shared" si="111"/>
        <v>22870.382138499997</v>
      </c>
      <c r="O65" s="23">
        <f t="shared" si="111"/>
        <v>23424.535432000001</v>
      </c>
      <c r="P65" s="23">
        <f t="shared" si="109"/>
        <v>206275.29301259998</v>
      </c>
      <c r="Q65" s="23">
        <f t="shared" si="108"/>
        <v>201750.13835607521</v>
      </c>
      <c r="R65" s="46">
        <f t="shared" ref="R65:R78" si="112">P65-Q65</f>
        <v>4525.15465652477</v>
      </c>
      <c r="S65" s="14">
        <f t="shared" si="103"/>
        <v>2.2429499644447237E-2</v>
      </c>
      <c r="T65" s="14"/>
      <c r="U65" s="23">
        <f t="shared" ref="U65" si="113">SUM(U66:U78)</f>
        <v>195166.63795537001</v>
      </c>
      <c r="V65" s="23">
        <f t="shared" ref="V65:V78" si="114">P65-U65</f>
        <v>11108.655057229975</v>
      </c>
      <c r="W65" s="14">
        <f t="shared" ref="W65:W66" si="115">V65/ABS(U65)</f>
        <v>5.6918821647018697E-2</v>
      </c>
    </row>
    <row r="66" spans="2:23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31">
        <v>2.321739</v>
      </c>
      <c r="P66" s="46">
        <f>SUM(G66:O66)</f>
        <v>40.584441999999996</v>
      </c>
      <c r="Q66" s="31">
        <v>38.262702999999995</v>
      </c>
      <c r="R66" s="46">
        <f t="shared" si="112"/>
        <v>2.3217390000000009</v>
      </c>
      <c r="S66" s="14">
        <f t="shared" si="103"/>
        <v>6.0678907080871973E-2</v>
      </c>
      <c r="T66" s="14"/>
      <c r="U66" s="31">
        <v>50.568037999999994</v>
      </c>
      <c r="V66" s="23">
        <f t="shared" si="114"/>
        <v>-9.9835959999999986</v>
      </c>
      <c r="W66" s="14">
        <f t="shared" si="115"/>
        <v>-0.19742897677778204</v>
      </c>
    </row>
    <row r="67" spans="2:23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31">
        <v>2021.038258</v>
      </c>
      <c r="P67" s="46">
        <f t="shared" ref="P67:P78" si="116">SUM(G67:O67)</f>
        <v>18983.622463</v>
      </c>
      <c r="Q67" s="31">
        <v>17445.386239548123</v>
      </c>
      <c r="R67" s="46">
        <f t="shared" si="112"/>
        <v>1538.2362234518769</v>
      </c>
      <c r="S67" s="14">
        <f t="shared" si="103"/>
        <v>8.817438618611638E-2</v>
      </c>
      <c r="T67" s="14"/>
      <c r="U67" s="31">
        <v>14193.053674999999</v>
      </c>
      <c r="V67" s="23">
        <f t="shared" si="114"/>
        <v>4790.5687880000005</v>
      </c>
      <c r="W67" s="14">
        <f t="shared" ref="W67:W71" si="117">V67/ABS(U67)</f>
        <v>0.33752911090854454</v>
      </c>
    </row>
    <row r="68" spans="2:23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31">
        <v>4.4612879999999997</v>
      </c>
      <c r="P68" s="46">
        <f t="shared" si="116"/>
        <v>742.491131</v>
      </c>
      <c r="Q68" s="31">
        <v>740.71211000000005</v>
      </c>
      <c r="R68" s="46">
        <f t="shared" si="112"/>
        <v>1.7790209999999433</v>
      </c>
      <c r="S68" s="14">
        <f t="shared" si="103"/>
        <v>2.4017711820587665E-3</v>
      </c>
      <c r="T68" s="14"/>
      <c r="U68" s="31">
        <v>731.10768800000017</v>
      </c>
      <c r="V68" s="23">
        <f t="shared" si="114"/>
        <v>11.383442999999829</v>
      </c>
      <c r="W68" s="14">
        <f t="shared" si="117"/>
        <v>1.5570131714987282E-2</v>
      </c>
    </row>
    <row r="69" spans="2:23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31">
        <v>533.71341900000004</v>
      </c>
      <c r="P69" s="46">
        <f t="shared" si="116"/>
        <v>4067.6141950000001</v>
      </c>
      <c r="Q69" s="31">
        <v>3920.0226415707107</v>
      </c>
      <c r="R69" s="46">
        <f t="shared" si="112"/>
        <v>147.59155342928943</v>
      </c>
      <c r="S69" s="14">
        <f t="shared" si="103"/>
        <v>3.7650689020038694E-2</v>
      </c>
      <c r="T69" s="14"/>
      <c r="U69" s="31">
        <v>3998.2627629999997</v>
      </c>
      <c r="V69" s="23">
        <f t="shared" si="114"/>
        <v>69.351432000000386</v>
      </c>
      <c r="W69" s="14">
        <f t="shared" si="117"/>
        <v>1.7345391263870868E-2</v>
      </c>
    </row>
    <row r="70" spans="2:23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31">
        <v>1312.0457349999999</v>
      </c>
      <c r="P70" s="46">
        <f t="shared" si="116"/>
        <v>2023.3530406</v>
      </c>
      <c r="Q70" s="31">
        <v>719.35397502914304</v>
      </c>
      <c r="R70" s="46">
        <f t="shared" si="112"/>
        <v>1303.9990655708571</v>
      </c>
      <c r="S70" s="14">
        <f t="shared" si="103"/>
        <v>1.8127363034562065</v>
      </c>
      <c r="T70" s="14"/>
      <c r="U70" s="31">
        <v>1254.2498683700001</v>
      </c>
      <c r="V70" s="23">
        <f t="shared" si="114"/>
        <v>769.10317222999993</v>
      </c>
      <c r="W70" s="14">
        <f t="shared" si="117"/>
        <v>0.61319773007392231</v>
      </c>
    </row>
    <row r="71" spans="2:23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31">
        <v>0</v>
      </c>
      <c r="P71" s="46">
        <f t="shared" si="116"/>
        <v>125.06866299999999</v>
      </c>
      <c r="Q71" s="31">
        <v>137.47218693067521</v>
      </c>
      <c r="R71" s="46">
        <f t="shared" si="112"/>
        <v>-12.40352393067522</v>
      </c>
      <c r="S71" s="14">
        <f t="shared" si="103"/>
        <v>-9.0225697340001562E-2</v>
      </c>
      <c r="T71" s="14"/>
      <c r="U71" s="31">
        <v>195.00799999999998</v>
      </c>
      <c r="V71" s="23">
        <f t="shared" si="114"/>
        <v>-69.939336999999995</v>
      </c>
      <c r="W71" s="14">
        <f t="shared" si="117"/>
        <v>-0.35864855287988184</v>
      </c>
    </row>
    <row r="72" spans="2:23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31">
        <v>755.98083699999995</v>
      </c>
      <c r="P72" s="46">
        <f t="shared" si="116"/>
        <v>6438.6411870000002</v>
      </c>
      <c r="Q72" s="31">
        <v>6399.4540947253763</v>
      </c>
      <c r="R72" s="46">
        <f t="shared" si="112"/>
        <v>39.187092274623865</v>
      </c>
      <c r="S72" s="14">
        <f t="shared" si="103"/>
        <v>6.1235054888389697E-3</v>
      </c>
      <c r="T72" s="14"/>
      <c r="U72" s="31">
        <v>6210.47811</v>
      </c>
      <c r="V72" s="23">
        <f t="shared" si="114"/>
        <v>228.16307700000016</v>
      </c>
      <c r="W72" s="14">
        <f t="shared" ref="W72:W78" si="118">V72/ABS(U72)</f>
        <v>3.6738407729449377E-2</v>
      </c>
    </row>
    <row r="73" spans="2:23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31">
        <v>61.328262000000002</v>
      </c>
      <c r="P73" s="46">
        <f t="shared" si="116"/>
        <v>2355.1250289999998</v>
      </c>
      <c r="Q73" s="31">
        <v>2330.4810069991468</v>
      </c>
      <c r="R73" s="46">
        <f t="shared" si="112"/>
        <v>24.644022000853056</v>
      </c>
      <c r="S73" s="14">
        <f t="shared" si="103"/>
        <v>1.0574650437759212E-2</v>
      </c>
      <c r="T73" s="14"/>
      <c r="U73" s="31">
        <v>2486.6997579999997</v>
      </c>
      <c r="V73" s="23">
        <f t="shared" si="114"/>
        <v>-131.57472899999993</v>
      </c>
      <c r="W73" s="14">
        <f t="shared" si="118"/>
        <v>-5.2911385291573243E-2</v>
      </c>
    </row>
    <row r="74" spans="2:23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31">
        <v>4346.3140629999998</v>
      </c>
      <c r="P74" s="46">
        <f t="shared" si="116"/>
        <v>39961.042062999994</v>
      </c>
      <c r="Q74" s="31">
        <v>39431.127779489114</v>
      </c>
      <c r="R74" s="46">
        <f t="shared" si="112"/>
        <v>529.91428351087961</v>
      </c>
      <c r="S74" s="14">
        <f t="shared" si="103"/>
        <v>1.3438983700246206E-2</v>
      </c>
      <c r="T74" s="14"/>
      <c r="U74" s="31">
        <v>37537.355371999998</v>
      </c>
      <c r="V74" s="23">
        <f t="shared" si="114"/>
        <v>2423.6866909999953</v>
      </c>
      <c r="W74" s="14">
        <f t="shared" si="118"/>
        <v>6.45673267863692E-2</v>
      </c>
    </row>
    <row r="75" spans="2:23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31">
        <v>239.53199799999999</v>
      </c>
      <c r="P75" s="46">
        <f t="shared" si="116"/>
        <v>1858.7754549999997</v>
      </c>
      <c r="Q75" s="31">
        <v>1803.5089545538267</v>
      </c>
      <c r="R75" s="46">
        <f t="shared" si="112"/>
        <v>55.26650044617304</v>
      </c>
      <c r="S75" s="14">
        <f t="shared" si="103"/>
        <v>3.0643873603525034E-2</v>
      </c>
      <c r="T75" s="14"/>
      <c r="U75" s="31">
        <v>2001.2278580000002</v>
      </c>
      <c r="V75" s="23">
        <f t="shared" si="114"/>
        <v>-142.45240300000046</v>
      </c>
      <c r="W75" s="14">
        <f t="shared" si="118"/>
        <v>-7.1182500498651588E-2</v>
      </c>
    </row>
    <row r="76" spans="2:23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31">
        <v>215.29171199999999</v>
      </c>
      <c r="P76" s="46">
        <f t="shared" si="116"/>
        <v>2280.7900519999998</v>
      </c>
      <c r="Q76" s="31">
        <v>2253.3269689621839</v>
      </c>
      <c r="R76" s="46">
        <f t="shared" si="112"/>
        <v>27.463083037815977</v>
      </c>
      <c r="S76" s="14">
        <f t="shared" si="103"/>
        <v>1.2187793168101417E-2</v>
      </c>
      <c r="T76" s="14"/>
      <c r="U76" s="31">
        <v>2094.5866409999999</v>
      </c>
      <c r="V76" s="23">
        <f t="shared" si="114"/>
        <v>186.20341099999996</v>
      </c>
      <c r="W76" s="14">
        <f t="shared" si="118"/>
        <v>8.8897449909783877E-2</v>
      </c>
    </row>
    <row r="77" spans="2:23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31">
        <v>13240.113158</v>
      </c>
      <c r="P77" s="46">
        <f t="shared" si="116"/>
        <v>120534.245731</v>
      </c>
      <c r="Q77" s="31">
        <v>120158.69238779505</v>
      </c>
      <c r="R77" s="46">
        <f t="shared" si="112"/>
        <v>375.55334320495604</v>
      </c>
      <c r="S77" s="14">
        <f t="shared" si="103"/>
        <v>3.1254779470544767E-3</v>
      </c>
      <c r="T77" s="14"/>
      <c r="U77" s="31">
        <v>118614.596139</v>
      </c>
      <c r="V77" s="23">
        <f t="shared" si="114"/>
        <v>1919.6495920000016</v>
      </c>
      <c r="W77" s="14">
        <f t="shared" si="118"/>
        <v>1.618392385495657E-2</v>
      </c>
    </row>
    <row r="78" spans="2:23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31">
        <v>692.39496299999996</v>
      </c>
      <c r="P78" s="46">
        <f t="shared" si="116"/>
        <v>6863.9395609999992</v>
      </c>
      <c r="Q78" s="31">
        <v>6372.3373074719102</v>
      </c>
      <c r="R78" s="46">
        <f t="shared" si="112"/>
        <v>491.60225352808902</v>
      </c>
      <c r="S78" s="14">
        <f t="shared" si="103"/>
        <v>7.7146301240466161E-2</v>
      </c>
      <c r="T78" s="14"/>
      <c r="U78" s="31">
        <v>5799.4440449999993</v>
      </c>
      <c r="V78" s="23">
        <f t="shared" si="114"/>
        <v>1064.495516</v>
      </c>
      <c r="W78" s="14">
        <f t="shared" si="118"/>
        <v>0.18355130383881479</v>
      </c>
    </row>
    <row r="79" spans="2:23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14"/>
      <c r="T79" s="14"/>
      <c r="U79" s="27"/>
      <c r="V79" s="27"/>
      <c r="W79" s="14"/>
    </row>
    <row r="80" spans="2:23" x14ac:dyDescent="0.35">
      <c r="B80" s="2"/>
      <c r="C80" s="2" t="s">
        <v>22</v>
      </c>
      <c r="D80" s="2"/>
      <c r="E80" s="2"/>
      <c r="F80" s="2"/>
      <c r="G80" s="23">
        <f t="shared" ref="G80:Q80" si="119">SUM(G81:G86)</f>
        <v>25771.91584048</v>
      </c>
      <c r="H80" s="23">
        <f t="shared" si="119"/>
        <v>25455.675242689995</v>
      </c>
      <c r="I80" s="23">
        <f t="shared" si="119"/>
        <v>26304.890489863999</v>
      </c>
      <c r="J80" s="23">
        <f t="shared" si="119"/>
        <v>29044.980355953998</v>
      </c>
      <c r="K80" s="23">
        <f t="shared" ref="K80:O80" si="120">SUM(K81:K86)</f>
        <v>25792.38692474</v>
      </c>
      <c r="L80" s="23">
        <f t="shared" si="120"/>
        <v>27753.130149730001</v>
      </c>
      <c r="M80" s="23">
        <f t="shared" si="120"/>
        <v>21303.850151800998</v>
      </c>
      <c r="N80" s="23">
        <f t="shared" si="120"/>
        <v>24745.045759010001</v>
      </c>
      <c r="O80" s="23">
        <f t="shared" si="120"/>
        <v>27435.012839884002</v>
      </c>
      <c r="P80" s="23">
        <f t="shared" si="119"/>
        <v>233606.88775415299</v>
      </c>
      <c r="Q80" s="23">
        <f t="shared" si="119"/>
        <v>232913.5124420271</v>
      </c>
      <c r="R80" s="46">
        <f>P80-Q80</f>
        <v>693.37531212589238</v>
      </c>
      <c r="S80" s="14">
        <f t="shared" si="103"/>
        <v>2.9769647319129915E-3</v>
      </c>
      <c r="T80" s="14"/>
      <c r="U80" s="23">
        <f>SUM(U81:U86)</f>
        <v>226558.26214439803</v>
      </c>
      <c r="V80" s="23">
        <f>P80-U80</f>
        <v>7048.6256097549631</v>
      </c>
      <c r="W80" s="14">
        <f t="shared" ref="W80:W86" si="121">V80/ABS(U80)</f>
        <v>3.1111757051095697E-2</v>
      </c>
    </row>
    <row r="81" spans="1:23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31">
        <v>6205.7546502599998</v>
      </c>
      <c r="P81" s="46">
        <f>SUM(G81:O81)</f>
        <v>52365.789184268004</v>
      </c>
      <c r="Q81" s="31">
        <v>52082.392196961853</v>
      </c>
      <c r="R81" s="46">
        <f t="shared" ref="R81:R86" si="122">P81-Q81</f>
        <v>283.39698730615055</v>
      </c>
      <c r="S81" s="14">
        <f t="shared" si="103"/>
        <v>5.4413204799506516E-3</v>
      </c>
      <c r="T81" s="14"/>
      <c r="U81" s="31">
        <v>49926.591054700024</v>
      </c>
      <c r="V81" s="23">
        <f t="shared" ref="V81:V94" si="123">P81-U81</f>
        <v>2439.1981295679798</v>
      </c>
      <c r="W81" s="14">
        <f t="shared" si="121"/>
        <v>4.8855691487038888E-2</v>
      </c>
    </row>
    <row r="82" spans="1:23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31">
        <v>526.23666825999999</v>
      </c>
      <c r="P82" s="46">
        <f t="shared" ref="P82:P86" si="124">SUM(G82:O82)</f>
        <v>3582.01105327</v>
      </c>
      <c r="Q82" s="31">
        <v>3499.8009455381325</v>
      </c>
      <c r="R82" s="46">
        <f t="shared" si="122"/>
        <v>82.210107731867538</v>
      </c>
      <c r="S82" s="14">
        <f t="shared" si="103"/>
        <v>2.348993814538982E-2</v>
      </c>
      <c r="T82" s="14"/>
      <c r="U82" s="31">
        <v>3193.8514106100001</v>
      </c>
      <c r="V82" s="23">
        <f t="shared" si="123"/>
        <v>388.15964265999992</v>
      </c>
      <c r="W82" s="14">
        <f t="shared" si="121"/>
        <v>0.12153340677356826</v>
      </c>
    </row>
    <row r="83" spans="1:23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31">
        <v>1011.2442275800001</v>
      </c>
      <c r="P83" s="46">
        <f t="shared" si="124"/>
        <v>20284.3859314</v>
      </c>
      <c r="Q83" s="31">
        <v>21299.387389426</v>
      </c>
      <c r="R83" s="46">
        <f t="shared" si="122"/>
        <v>-1015.0014580259995</v>
      </c>
      <c r="S83" s="14">
        <f t="shared" si="103"/>
        <v>-4.7654021191703061E-2</v>
      </c>
      <c r="T83" s="14"/>
      <c r="U83" s="31">
        <v>20798.437608980003</v>
      </c>
      <c r="V83" s="23">
        <f t="shared" si="123"/>
        <v>-514.05167758000243</v>
      </c>
      <c r="W83" s="14">
        <f t="shared" si="121"/>
        <v>-2.4715879492700633E-2</v>
      </c>
    </row>
    <row r="84" spans="1:23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31">
        <v>11866.967702004</v>
      </c>
      <c r="P84" s="46">
        <f t="shared" si="124"/>
        <v>100511.40715345799</v>
      </c>
      <c r="Q84" s="31">
        <v>100475.12880550887</v>
      </c>
      <c r="R84" s="46">
        <f t="shared" si="122"/>
        <v>36.278347949119052</v>
      </c>
      <c r="S84" s="14">
        <f t="shared" si="103"/>
        <v>3.6106794169275033E-4</v>
      </c>
      <c r="T84" s="14"/>
      <c r="U84" s="31">
        <v>94091.453344074005</v>
      </c>
      <c r="V84" s="23">
        <f t="shared" si="123"/>
        <v>6419.9538093839801</v>
      </c>
      <c r="W84" s="14">
        <f t="shared" si="121"/>
        <v>6.8230998472384813E-2</v>
      </c>
    </row>
    <row r="85" spans="1:23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31">
        <v>7337.7945312900001</v>
      </c>
      <c r="P85" s="46">
        <f t="shared" si="124"/>
        <v>52655.514025192999</v>
      </c>
      <c r="Q85" s="31">
        <v>51347.580687054651</v>
      </c>
      <c r="R85" s="46">
        <f t="shared" si="122"/>
        <v>1307.9333381383476</v>
      </c>
      <c r="S85" s="14">
        <f t="shared" si="103"/>
        <v>2.5472151182929899E-2</v>
      </c>
      <c r="T85" s="14"/>
      <c r="U85" s="31">
        <v>54431.131304009999</v>
      </c>
      <c r="V85" s="23">
        <f t="shared" si="123"/>
        <v>-1775.6172788170006</v>
      </c>
      <c r="W85" s="14">
        <f t="shared" si="121"/>
        <v>-3.2621355394944526E-2</v>
      </c>
    </row>
    <row r="86" spans="1:23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31">
        <v>487.01506049</v>
      </c>
      <c r="P86" s="46">
        <f t="shared" si="124"/>
        <v>4207.7804065640003</v>
      </c>
      <c r="Q86" s="31">
        <v>4209.2224175375977</v>
      </c>
      <c r="R86" s="46">
        <f t="shared" si="122"/>
        <v>-1.442010973597462</v>
      </c>
      <c r="S86" s="14">
        <f t="shared" si="103"/>
        <v>-3.4258369612148954E-4</v>
      </c>
      <c r="T86" s="14"/>
      <c r="U86" s="31">
        <v>4116.7974220240003</v>
      </c>
      <c r="V86" s="23">
        <f t="shared" si="123"/>
        <v>90.982984539999961</v>
      </c>
      <c r="W86" s="14">
        <f t="shared" si="121"/>
        <v>2.2100427884369566E-2</v>
      </c>
    </row>
    <row r="87" spans="1:23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4"/>
      <c r="T87" s="14"/>
      <c r="U87" s="24"/>
      <c r="V87" s="24"/>
      <c r="W87" s="14"/>
    </row>
    <row r="88" spans="1:23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25">
        <v>34168.364346349998</v>
      </c>
      <c r="P88" s="37">
        <f>SUM(G88:O88)</f>
        <v>156127.17286244</v>
      </c>
      <c r="Q88" s="25">
        <v>154086.79159160989</v>
      </c>
      <c r="R88" s="37">
        <f>P88-Q88</f>
        <v>2040.381270830112</v>
      </c>
      <c r="S88" s="13">
        <f>R88/ABS(Q88)</f>
        <v>1.3241766213407301E-2</v>
      </c>
      <c r="T88" s="13"/>
      <c r="U88" s="25">
        <v>125812.702450507</v>
      </c>
      <c r="V88" s="25">
        <f t="shared" si="123"/>
        <v>30314.470411932998</v>
      </c>
      <c r="W88" s="13">
        <f>V88/ABS(U88)</f>
        <v>0.24094920323214816</v>
      </c>
    </row>
    <row r="89" spans="1:23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13"/>
      <c r="T89" s="13"/>
      <c r="U89" s="25"/>
      <c r="V89" s="25"/>
      <c r="W89" s="13"/>
    </row>
    <row r="90" spans="1:23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121.62782987</v>
      </c>
      <c r="P90" s="37">
        <f>SUM(G90:O90)</f>
        <v>121.62782987</v>
      </c>
      <c r="Q90" s="28">
        <v>121.42088647</v>
      </c>
      <c r="R90" s="37">
        <f>P90-Q90</f>
        <v>0.20694340000000011</v>
      </c>
      <c r="S90" s="13">
        <v>0</v>
      </c>
      <c r="T90" s="13"/>
      <c r="U90" s="28">
        <v>0</v>
      </c>
      <c r="V90" s="25">
        <f t="shared" si="123"/>
        <v>121.62782987</v>
      </c>
      <c r="W90" s="13">
        <v>0</v>
      </c>
    </row>
    <row r="91" spans="1:23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13"/>
      <c r="T91" s="13"/>
      <c r="U91" s="25"/>
      <c r="V91" s="25"/>
      <c r="W91" s="13"/>
    </row>
    <row r="92" spans="1:23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37">
        <f>SUM(G92:O92)</f>
        <v>0</v>
      </c>
      <c r="Q92" s="25">
        <v>0</v>
      </c>
      <c r="R92" s="37">
        <f>P92-Q92</f>
        <v>0</v>
      </c>
      <c r="S92" s="13">
        <v>0</v>
      </c>
      <c r="T92" s="13"/>
      <c r="U92" s="25">
        <v>0</v>
      </c>
      <c r="V92" s="25">
        <f t="shared" si="123"/>
        <v>0</v>
      </c>
      <c r="W92" s="13">
        <v>0</v>
      </c>
    </row>
    <row r="93" spans="1:23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13"/>
      <c r="T93" s="13"/>
      <c r="U93" s="25"/>
      <c r="V93" s="25"/>
      <c r="W93" s="13"/>
    </row>
    <row r="94" spans="1:23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v>1097.4334542602999</v>
      </c>
      <c r="P94" s="37">
        <f>SUM(G94:O94)</f>
        <v>2433.5852213968001</v>
      </c>
      <c r="Q94" s="37">
        <v>1661.087767712577</v>
      </c>
      <c r="R94" s="37">
        <f>P94-Q94</f>
        <v>772.49745368422305</v>
      </c>
      <c r="S94" s="38">
        <f>R94/ABS(Q94)</f>
        <v>0.46505516969040167</v>
      </c>
      <c r="T94" s="38"/>
      <c r="U94" s="37">
        <v>4442.8528210203003</v>
      </c>
      <c r="V94" s="25">
        <f t="shared" si="123"/>
        <v>-2009.2675996235002</v>
      </c>
      <c r="W94" s="38">
        <f>V94/ABS(U94)</f>
        <v>-0.45224716653163233</v>
      </c>
    </row>
    <row r="95" spans="1:23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1"/>
      <c r="T95" s="41"/>
      <c r="U95" s="40"/>
      <c r="V95" s="40"/>
      <c r="W95" s="41"/>
    </row>
    <row r="96" spans="1:23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3"/>
      <c r="T96" s="43"/>
      <c r="U96" s="42"/>
      <c r="V96" s="42"/>
      <c r="W96" s="43"/>
    </row>
    <row r="97" spans="1:23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15"/>
      <c r="T97" s="15"/>
      <c r="U97" s="29"/>
      <c r="V97" s="29"/>
      <c r="W97" s="15"/>
    </row>
    <row r="98" spans="1:23" x14ac:dyDescent="0.35">
      <c r="A98" s="33" t="s">
        <v>78</v>
      </c>
      <c r="S98" s="16"/>
      <c r="T98" s="16"/>
      <c r="W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P19 P22 Q51 P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2026-02-27T22:26:28Z</dcterms:modified>
</cp:coreProperties>
</file>