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cuments\"/>
    </mc:Choice>
  </mc:AlternateContent>
  <xr:revisionPtr revIDLastSave="0" documentId="8_{46CD7855-5260-44ED-B23B-023181B9362F}" xr6:coauthVersionLast="47" xr6:coauthVersionMax="47" xr10:uidLastSave="{00000000-0000-0000-0000-000000000000}"/>
  <bookViews>
    <workbookView xWindow="-110" yWindow="-110" windowWidth="19420" windowHeight="10560" tabRatio="685" firstSheet="1" activeTab="1" xr2:uid="{00000000-000D-0000-FFFF-FFFF00000000}"/>
  </bookViews>
  <sheets>
    <sheet name="A (3)" sheetId="4" state="hidden" r:id="rId1"/>
    <sheet name="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" i="3" l="1"/>
  <c r="S21" i="3"/>
  <c r="S20" i="3"/>
  <c r="S24" i="3"/>
  <c r="S23" i="3"/>
  <c r="S27" i="3"/>
  <c r="S33" i="3"/>
  <c r="S32" i="3"/>
  <c r="S36" i="3"/>
  <c r="S35" i="3"/>
  <c r="S40" i="3"/>
  <c r="S39" i="3"/>
  <c r="S59" i="3"/>
  <c r="S60" i="3"/>
  <c r="S61" i="3"/>
  <c r="S62" i="3"/>
  <c r="S63" i="3"/>
  <c r="S58" i="3"/>
  <c r="S67" i="3"/>
  <c r="S68" i="3"/>
  <c r="S69" i="3"/>
  <c r="S70" i="3"/>
  <c r="S71" i="3"/>
  <c r="S72" i="3"/>
  <c r="S73" i="3"/>
  <c r="S74" i="3"/>
  <c r="S75" i="3"/>
  <c r="S76" i="3"/>
  <c r="S77" i="3"/>
  <c r="S78" i="3"/>
  <c r="S66" i="3"/>
  <c r="S94" i="3"/>
  <c r="S92" i="3"/>
  <c r="S90" i="3"/>
  <c r="S88" i="3"/>
  <c r="S82" i="3"/>
  <c r="S83" i="3"/>
  <c r="S84" i="3"/>
  <c r="S85" i="3"/>
  <c r="S86" i="3"/>
  <c r="S81" i="3"/>
  <c r="R53" i="3"/>
  <c r="R55" i="3"/>
  <c r="R10" i="3" s="1"/>
  <c r="R57" i="3"/>
  <c r="R65" i="3"/>
  <c r="R80" i="3"/>
  <c r="R19" i="3"/>
  <c r="R17" i="3" s="1"/>
  <c r="R16" i="3" s="1"/>
  <c r="R22" i="3"/>
  <c r="R26" i="3"/>
  <c r="R31" i="3"/>
  <c r="R38" i="3"/>
  <c r="R11" i="3"/>
  <c r="R12" i="3"/>
  <c r="R13" i="3"/>
  <c r="R14" i="3"/>
  <c r="R51" i="3"/>
  <c r="R50" i="3"/>
  <c r="Q19" i="3"/>
  <c r="Q17" i="3" s="1"/>
  <c r="Q16" i="3" s="1"/>
  <c r="Q22" i="3"/>
  <c r="Q26" i="3"/>
  <c r="Q11" i="3"/>
  <c r="Q12" i="3"/>
  <c r="Q13" i="3"/>
  <c r="Q14" i="3"/>
  <c r="Q31" i="3"/>
  <c r="Q38" i="3"/>
  <c r="Q50" i="3"/>
  <c r="Q51" i="3"/>
  <c r="Q57" i="3"/>
  <c r="Q65" i="3"/>
  <c r="Q80" i="3"/>
  <c r="R9" i="3" l="1"/>
  <c r="R29" i="3" s="1"/>
  <c r="Q55" i="3"/>
  <c r="P19" i="3"/>
  <c r="P22" i="3"/>
  <c r="P11" i="3"/>
  <c r="P12" i="3"/>
  <c r="P13" i="3"/>
  <c r="P14" i="3"/>
  <c r="P26" i="3"/>
  <c r="P31" i="3"/>
  <c r="P38" i="3"/>
  <c r="P57" i="3"/>
  <c r="P65" i="3"/>
  <c r="P80" i="3"/>
  <c r="R44" i="3" l="1"/>
  <c r="R42" i="3"/>
  <c r="Q53" i="3"/>
  <c r="Q10" i="3"/>
  <c r="Q9" i="3" s="1"/>
  <c r="Q29" i="3" s="1"/>
  <c r="P55" i="3"/>
  <c r="P53" i="3" s="1"/>
  <c r="P17" i="3"/>
  <c r="P16" i="3" s="1"/>
  <c r="P51" i="3"/>
  <c r="P50" i="3"/>
  <c r="U81" i="3"/>
  <c r="O31" i="3"/>
  <c r="O11" i="3"/>
  <c r="O12" i="3"/>
  <c r="O13" i="3"/>
  <c r="O14" i="3"/>
  <c r="O35" i="3"/>
  <c r="O19" i="3"/>
  <c r="O22" i="3"/>
  <c r="O26" i="3"/>
  <c r="O38" i="3"/>
  <c r="O57" i="3"/>
  <c r="O65" i="3"/>
  <c r="O80" i="3"/>
  <c r="O51" i="3"/>
  <c r="O50" i="3"/>
  <c r="P10" i="3" l="1"/>
  <c r="P9" i="3" s="1"/>
  <c r="P29" i="3" s="1"/>
  <c r="Q44" i="3"/>
  <c r="Q42" i="3"/>
  <c r="O17" i="3"/>
  <c r="O16" i="3"/>
  <c r="O55" i="3"/>
  <c r="T11" i="3"/>
  <c r="T12" i="3"/>
  <c r="T13" i="3"/>
  <c r="T14" i="3"/>
  <c r="N38" i="3"/>
  <c r="N31" i="3"/>
  <c r="N26" i="3"/>
  <c r="N22" i="3"/>
  <c r="N19" i="3"/>
  <c r="N11" i="3"/>
  <c r="N12" i="3"/>
  <c r="N13" i="3"/>
  <c r="N14" i="3"/>
  <c r="N50" i="3"/>
  <c r="N51" i="3"/>
  <c r="N80" i="3"/>
  <c r="N65" i="3"/>
  <c r="N57" i="3"/>
  <c r="T50" i="3"/>
  <c r="P42" i="3" l="1"/>
  <c r="P44" i="3"/>
  <c r="N55" i="3"/>
  <c r="N10" i="3" s="1"/>
  <c r="O53" i="3"/>
  <c r="O10" i="3"/>
  <c r="O9" i="3" s="1"/>
  <c r="O29" i="3" s="1"/>
  <c r="N53" i="3"/>
  <c r="N9" i="3"/>
  <c r="N17" i="3"/>
  <c r="N16" i="3" s="1"/>
  <c r="N94" i="4"/>
  <c r="T94" i="4" s="1"/>
  <c r="N92" i="4"/>
  <c r="T92" i="4" s="1"/>
  <c r="T13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N83" i="4"/>
  <c r="P83" i="4" s="1"/>
  <c r="Q83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N78" i="4"/>
  <c r="T78" i="4" s="1"/>
  <c r="U78" i="4" s="1"/>
  <c r="N77" i="4"/>
  <c r="P77" i="4" s="1"/>
  <c r="Q77" i="4" s="1"/>
  <c r="N76" i="4"/>
  <c r="T76" i="4" s="1"/>
  <c r="U76" i="4" s="1"/>
  <c r="N75" i="4"/>
  <c r="P75" i="4" s="1"/>
  <c r="Q75" i="4" s="1"/>
  <c r="N74" i="4"/>
  <c r="P74" i="4" s="1"/>
  <c r="Q74" i="4" s="1"/>
  <c r="N73" i="4"/>
  <c r="T73" i="4" s="1"/>
  <c r="U73" i="4" s="1"/>
  <c r="T72" i="4"/>
  <c r="U72" i="4" s="1"/>
  <c r="P72" i="4"/>
  <c r="Q72" i="4" s="1"/>
  <c r="N72" i="4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N67" i="4"/>
  <c r="P67" i="4" s="1"/>
  <c r="Q67" i="4" s="1"/>
  <c r="N66" i="4"/>
  <c r="S65" i="4"/>
  <c r="S55" i="4" s="1"/>
  <c r="O65" i="4"/>
  <c r="M65" i="4"/>
  <c r="L65" i="4"/>
  <c r="K65" i="4"/>
  <c r="J65" i="4"/>
  <c r="I65" i="4"/>
  <c r="H65" i="4"/>
  <c r="G65" i="4"/>
  <c r="N63" i="4"/>
  <c r="T63" i="4" s="1"/>
  <c r="U63" i="4" s="1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S57" i="4"/>
  <c r="O57" i="4"/>
  <c r="M57" i="4"/>
  <c r="L57" i="4"/>
  <c r="K57" i="4"/>
  <c r="K55" i="4" s="1"/>
  <c r="K53" i="4" s="1"/>
  <c r="J57" i="4"/>
  <c r="I57" i="4"/>
  <c r="H57" i="4"/>
  <c r="G57" i="4"/>
  <c r="M55" i="4"/>
  <c r="M10" i="4" s="1"/>
  <c r="M9" i="4" s="1"/>
  <c r="L55" i="4"/>
  <c r="L53" i="4" s="1"/>
  <c r="U51" i="4"/>
  <c r="T51" i="4"/>
  <c r="Q51" i="4"/>
  <c r="P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N39" i="4"/>
  <c r="N38" i="4" s="1"/>
  <c r="S38" i="4"/>
  <c r="O38" i="4"/>
  <c r="M38" i="4"/>
  <c r="L38" i="4"/>
  <c r="K38" i="4"/>
  <c r="J38" i="4"/>
  <c r="I38" i="4"/>
  <c r="H38" i="4"/>
  <c r="G38" i="4"/>
  <c r="N36" i="4"/>
  <c r="T36" i="4" s="1"/>
  <c r="U36" i="4" s="1"/>
  <c r="N35" i="4"/>
  <c r="P35" i="4" s="1"/>
  <c r="Q35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N24" i="4"/>
  <c r="P24" i="4" s="1"/>
  <c r="Q24" i="4" s="1"/>
  <c r="N23" i="4"/>
  <c r="N22" i="4" s="1"/>
  <c r="S22" i="4"/>
  <c r="O22" i="4"/>
  <c r="M22" i="4"/>
  <c r="L22" i="4"/>
  <c r="K22" i="4"/>
  <c r="J22" i="4"/>
  <c r="I22" i="4"/>
  <c r="H22" i="4"/>
  <c r="G22" i="4"/>
  <c r="N21" i="4"/>
  <c r="P21" i="4" s="1"/>
  <c r="Q21" i="4" s="1"/>
  <c r="N20" i="4"/>
  <c r="N19" i="4" s="1"/>
  <c r="N17" i="4" s="1"/>
  <c r="S19" i="4"/>
  <c r="S17" i="4" s="1"/>
  <c r="O19" i="4"/>
  <c r="M19" i="4"/>
  <c r="M17" i="4" s="1"/>
  <c r="M16" i="4" s="1"/>
  <c r="L19" i="4"/>
  <c r="L17" i="4" s="1"/>
  <c r="L16" i="4" s="1"/>
  <c r="K19" i="4"/>
  <c r="K17" i="4" s="1"/>
  <c r="J19" i="4"/>
  <c r="J17" i="4" s="1"/>
  <c r="I19" i="4"/>
  <c r="I17" i="4" s="1"/>
  <c r="I16" i="4" s="1"/>
  <c r="H19" i="4"/>
  <c r="H17" i="4" s="1"/>
  <c r="H16" i="4" s="1"/>
  <c r="G19" i="4"/>
  <c r="G17" i="4" s="1"/>
  <c r="G16" i="4" s="1"/>
  <c r="N18" i="4"/>
  <c r="P18" i="4" s="1"/>
  <c r="O17" i="4"/>
  <c r="O16" i="4" s="1"/>
  <c r="S14" i="4"/>
  <c r="O14" i="4"/>
  <c r="M14" i="4"/>
  <c r="L14" i="4"/>
  <c r="K14" i="4"/>
  <c r="J14" i="4"/>
  <c r="I14" i="4"/>
  <c r="H14" i="4"/>
  <c r="G14" i="4"/>
  <c r="S13" i="4"/>
  <c r="O13" i="4"/>
  <c r="M13" i="4"/>
  <c r="L13" i="4"/>
  <c r="K13" i="4"/>
  <c r="J13" i="4"/>
  <c r="I13" i="4"/>
  <c r="H13" i="4"/>
  <c r="G13" i="4"/>
  <c r="S12" i="4"/>
  <c r="O12" i="4"/>
  <c r="M12" i="4"/>
  <c r="L12" i="4"/>
  <c r="K12" i="4"/>
  <c r="J12" i="4"/>
  <c r="I12" i="4"/>
  <c r="H12" i="4"/>
  <c r="G12" i="4"/>
  <c r="S11" i="4"/>
  <c r="O11" i="4"/>
  <c r="M11" i="4"/>
  <c r="L11" i="4"/>
  <c r="K11" i="4"/>
  <c r="J11" i="4"/>
  <c r="I11" i="4"/>
  <c r="H11" i="4"/>
  <c r="G11" i="4"/>
  <c r="S7" i="4"/>
  <c r="S51" i="4" s="1"/>
  <c r="O7" i="4"/>
  <c r="O51" i="4" s="1"/>
  <c r="O44" i="3" l="1"/>
  <c r="O42" i="3"/>
  <c r="N29" i="3"/>
  <c r="T18" i="4"/>
  <c r="U18" i="4" s="1"/>
  <c r="T21" i="4"/>
  <c r="U21" i="4" s="1"/>
  <c r="T24" i="4"/>
  <c r="U24" i="4" s="1"/>
  <c r="P36" i="4"/>
  <c r="P39" i="4"/>
  <c r="O55" i="4"/>
  <c r="O10" i="4" s="1"/>
  <c r="O9" i="4" s="1"/>
  <c r="O29" i="4" s="1"/>
  <c r="T39" i="4"/>
  <c r="T38" i="4" s="1"/>
  <c r="U38" i="4" s="1"/>
  <c r="I55" i="4"/>
  <c r="I10" i="4" s="1"/>
  <c r="I9" i="4" s="1"/>
  <c r="I29" i="4" s="1"/>
  <c r="N65" i="4"/>
  <c r="T74" i="4"/>
  <c r="U74" i="4" s="1"/>
  <c r="J55" i="4"/>
  <c r="J10" i="4" s="1"/>
  <c r="J9" i="4" s="1"/>
  <c r="P63" i="4"/>
  <c r="Q63" i="4" s="1"/>
  <c r="N13" i="4"/>
  <c r="N14" i="4"/>
  <c r="T67" i="4"/>
  <c r="U67" i="4" s="1"/>
  <c r="K16" i="4"/>
  <c r="G55" i="4"/>
  <c r="P76" i="4"/>
  <c r="Q76" i="4" s="1"/>
  <c r="N12" i="4"/>
  <c r="H55" i="4"/>
  <c r="N11" i="4"/>
  <c r="M53" i="4"/>
  <c r="P78" i="4"/>
  <c r="Q78" i="4" s="1"/>
  <c r="P82" i="4"/>
  <c r="Q82" i="4" s="1"/>
  <c r="S16" i="4"/>
  <c r="P33" i="4"/>
  <c r="Q33" i="4" s="1"/>
  <c r="N57" i="4"/>
  <c r="T83" i="4"/>
  <c r="U83" i="4" s="1"/>
  <c r="P90" i="4"/>
  <c r="P12" i="4" s="1"/>
  <c r="Q12" i="4" s="1"/>
  <c r="P92" i="4"/>
  <c r="P13" i="4" s="1"/>
  <c r="U94" i="4"/>
  <c r="T14" i="4"/>
  <c r="U14" i="4" s="1"/>
  <c r="N16" i="4"/>
  <c r="M29" i="4"/>
  <c r="P38" i="4"/>
  <c r="Q38" i="4" s="1"/>
  <c r="O53" i="4"/>
  <c r="P27" i="4"/>
  <c r="N26" i="4"/>
  <c r="T27" i="4"/>
  <c r="S10" i="4"/>
  <c r="S9" i="4" s="1"/>
  <c r="S29" i="4" s="1"/>
  <c r="S53" i="4"/>
  <c r="I53" i="4"/>
  <c r="T11" i="4"/>
  <c r="U11" i="4" s="1"/>
  <c r="U88" i="4"/>
  <c r="N55" i="4"/>
  <c r="Q18" i="4"/>
  <c r="T12" i="4"/>
  <c r="U12" i="4" s="1"/>
  <c r="U90" i="4"/>
  <c r="J16" i="4"/>
  <c r="G10" i="4"/>
  <c r="G9" i="4" s="1"/>
  <c r="G29" i="4" s="1"/>
  <c r="G53" i="4"/>
  <c r="H10" i="4"/>
  <c r="H9" i="4" s="1"/>
  <c r="H29" i="4" s="1"/>
  <c r="H53" i="4"/>
  <c r="Q81" i="4"/>
  <c r="P58" i="4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K29" i="4" s="1"/>
  <c r="T66" i="4"/>
  <c r="P94" i="4"/>
  <c r="U39" i="4"/>
  <c r="P60" i="4"/>
  <c r="Q60" i="4" s="1"/>
  <c r="P69" i="4"/>
  <c r="Q69" i="4" s="1"/>
  <c r="P85" i="4"/>
  <c r="Q85" i="4" s="1"/>
  <c r="N44" i="3" l="1"/>
  <c r="N42" i="3"/>
  <c r="P57" i="4"/>
  <c r="Q57" i="4" s="1"/>
  <c r="J53" i="4"/>
  <c r="P80" i="4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U23" i="3" l="1"/>
  <c r="V23" i="3" s="1"/>
  <c r="Y20" i="3"/>
  <c r="U18" i="3"/>
  <c r="Y33" i="3"/>
  <c r="Z33" i="3" s="1"/>
  <c r="Y36" i="3"/>
  <c r="Z36" i="3" s="1"/>
  <c r="U35" i="3"/>
  <c r="V35" i="3" s="1"/>
  <c r="Y40" i="3"/>
  <c r="Z40" i="3" s="1"/>
  <c r="U39" i="3"/>
  <c r="Y59" i="3"/>
  <c r="Z59" i="3" s="1"/>
  <c r="Y60" i="3"/>
  <c r="Z60" i="3" s="1"/>
  <c r="Y62" i="3"/>
  <c r="Z62" i="3" s="1"/>
  <c r="U63" i="3"/>
  <c r="V63" i="3" s="1"/>
  <c r="Y68" i="3"/>
  <c r="Z68" i="3" s="1"/>
  <c r="U69" i="3"/>
  <c r="V69" i="3" s="1"/>
  <c r="Y70" i="3"/>
  <c r="Z70" i="3" s="1"/>
  <c r="Y71" i="3"/>
  <c r="Z71" i="3" s="1"/>
  <c r="Y72" i="3"/>
  <c r="Z72" i="3" s="1"/>
  <c r="U73" i="3"/>
  <c r="V73" i="3" s="1"/>
  <c r="Y74" i="3"/>
  <c r="Z74" i="3" s="1"/>
  <c r="Y75" i="3"/>
  <c r="Z75" i="3" s="1"/>
  <c r="Y76" i="3"/>
  <c r="Z76" i="3" s="1"/>
  <c r="Y77" i="3"/>
  <c r="Z77" i="3" s="1"/>
  <c r="Y78" i="3"/>
  <c r="Z78" i="3" s="1"/>
  <c r="Y66" i="3"/>
  <c r="Z66" i="3" s="1"/>
  <c r="Y82" i="3"/>
  <c r="Z82" i="3" s="1"/>
  <c r="U83" i="3"/>
  <c r="V83" i="3" s="1"/>
  <c r="U84" i="3"/>
  <c r="V84" i="3" s="1"/>
  <c r="Y85" i="3"/>
  <c r="Z85" i="3" s="1"/>
  <c r="Y86" i="3"/>
  <c r="Z86" i="3" s="1"/>
  <c r="S14" i="3"/>
  <c r="S13" i="3"/>
  <c r="S12" i="3"/>
  <c r="Y88" i="3"/>
  <c r="M51" i="3"/>
  <c r="M50" i="3"/>
  <c r="M31" i="3"/>
  <c r="M38" i="3"/>
  <c r="M57" i="3"/>
  <c r="M65" i="3"/>
  <c r="M80" i="3"/>
  <c r="M26" i="3"/>
  <c r="M22" i="3"/>
  <c r="M19" i="3"/>
  <c r="M11" i="3"/>
  <c r="M12" i="3"/>
  <c r="M13" i="3"/>
  <c r="M14" i="3"/>
  <c r="Y94" i="3"/>
  <c r="X80" i="3"/>
  <c r="T80" i="3"/>
  <c r="L80" i="3"/>
  <c r="K80" i="3"/>
  <c r="J80" i="3"/>
  <c r="I80" i="3"/>
  <c r="H80" i="3"/>
  <c r="G80" i="3"/>
  <c r="X65" i="3"/>
  <c r="T65" i="3"/>
  <c r="L65" i="3"/>
  <c r="K65" i="3"/>
  <c r="J65" i="3"/>
  <c r="I65" i="3"/>
  <c r="H65" i="3"/>
  <c r="G65" i="3"/>
  <c r="Y61" i="3"/>
  <c r="Z61" i="3" s="1"/>
  <c r="U61" i="3"/>
  <c r="V61" i="3" s="1"/>
  <c r="X57" i="3"/>
  <c r="T57" i="3"/>
  <c r="L57" i="3"/>
  <c r="K57" i="3"/>
  <c r="J57" i="3"/>
  <c r="I57" i="3"/>
  <c r="H57" i="3"/>
  <c r="G57" i="3"/>
  <c r="Z51" i="3"/>
  <c r="Y51" i="3"/>
  <c r="V51" i="3"/>
  <c r="U51" i="3"/>
  <c r="S51" i="3"/>
  <c r="L51" i="3"/>
  <c r="K51" i="3"/>
  <c r="J51" i="3"/>
  <c r="X50" i="3"/>
  <c r="L50" i="3"/>
  <c r="K50" i="3"/>
  <c r="J50" i="3"/>
  <c r="B47" i="3"/>
  <c r="X38" i="3"/>
  <c r="T38" i="3"/>
  <c r="L38" i="3"/>
  <c r="K38" i="3"/>
  <c r="J38" i="3"/>
  <c r="I38" i="3"/>
  <c r="H38" i="3"/>
  <c r="G38" i="3"/>
  <c r="X31" i="3"/>
  <c r="T31" i="3"/>
  <c r="L31" i="3"/>
  <c r="K31" i="3"/>
  <c r="J31" i="3"/>
  <c r="I31" i="3"/>
  <c r="H31" i="3"/>
  <c r="G31" i="3"/>
  <c r="J27" i="3"/>
  <c r="X26" i="3"/>
  <c r="T26" i="3"/>
  <c r="L26" i="3"/>
  <c r="K26" i="3"/>
  <c r="I26" i="3"/>
  <c r="H26" i="3"/>
  <c r="G26" i="3"/>
  <c r="U24" i="3"/>
  <c r="X22" i="3"/>
  <c r="T22" i="3"/>
  <c r="L22" i="3"/>
  <c r="K22" i="3"/>
  <c r="J22" i="3"/>
  <c r="I22" i="3"/>
  <c r="H22" i="3"/>
  <c r="G22" i="3"/>
  <c r="X19" i="3"/>
  <c r="T19" i="3"/>
  <c r="L19" i="3"/>
  <c r="K19" i="3"/>
  <c r="J19" i="3"/>
  <c r="I19" i="3"/>
  <c r="H19" i="3"/>
  <c r="G19" i="3"/>
  <c r="X14" i="3"/>
  <c r="L14" i="3"/>
  <c r="K14" i="3"/>
  <c r="J14" i="3"/>
  <c r="I14" i="3"/>
  <c r="H14" i="3"/>
  <c r="G14" i="3"/>
  <c r="X13" i="3"/>
  <c r="L13" i="3"/>
  <c r="K13" i="3"/>
  <c r="J13" i="3"/>
  <c r="I13" i="3"/>
  <c r="H13" i="3"/>
  <c r="G13" i="3"/>
  <c r="X12" i="3"/>
  <c r="L12" i="3"/>
  <c r="K12" i="3"/>
  <c r="J12" i="3"/>
  <c r="I12" i="3"/>
  <c r="H12" i="3"/>
  <c r="G12" i="3"/>
  <c r="X11" i="3"/>
  <c r="L11" i="3"/>
  <c r="K11" i="3"/>
  <c r="J11" i="3"/>
  <c r="I11" i="3"/>
  <c r="H11" i="3"/>
  <c r="G11" i="3"/>
  <c r="X7" i="3"/>
  <c r="X51" i="3" s="1"/>
  <c r="T7" i="3"/>
  <c r="T51" i="3" s="1"/>
  <c r="M17" i="3" l="1"/>
  <c r="M16" i="3" s="1"/>
  <c r="J26" i="3"/>
  <c r="M55" i="3"/>
  <c r="Y69" i="3"/>
  <c r="Z69" i="3" s="1"/>
  <c r="G17" i="3"/>
  <c r="G16" i="3" s="1"/>
  <c r="M10" i="3"/>
  <c r="M9" i="3" s="1"/>
  <c r="M53" i="3"/>
  <c r="U71" i="3"/>
  <c r="V71" i="3" s="1"/>
  <c r="H17" i="3"/>
  <c r="H16" i="3" s="1"/>
  <c r="I17" i="3"/>
  <c r="I16" i="3" s="1"/>
  <c r="J17" i="3"/>
  <c r="U85" i="3"/>
  <c r="V85" i="3" s="1"/>
  <c r="U66" i="3"/>
  <c r="V66" i="3" s="1"/>
  <c r="I55" i="3"/>
  <c r="I10" i="3" s="1"/>
  <c r="I9" i="3" s="1"/>
  <c r="U92" i="3"/>
  <c r="U13" i="3" s="1"/>
  <c r="X17" i="3"/>
  <c r="X16" i="3" s="1"/>
  <c r="X55" i="3"/>
  <c r="X53" i="3" s="1"/>
  <c r="Y23" i="3"/>
  <c r="Z23" i="3" s="1"/>
  <c r="S31" i="3"/>
  <c r="U62" i="3"/>
  <c r="V62" i="3" s="1"/>
  <c r="U75" i="3"/>
  <c r="V75" i="3" s="1"/>
  <c r="U76" i="3"/>
  <c r="V76" i="3" s="1"/>
  <c r="Y92" i="3"/>
  <c r="Y13" i="3" s="1"/>
  <c r="G55" i="3"/>
  <c r="G10" i="3" s="1"/>
  <c r="G9" i="3" s="1"/>
  <c r="K17" i="3"/>
  <c r="K16" i="3" s="1"/>
  <c r="H55" i="3"/>
  <c r="H10" i="3" s="1"/>
  <c r="H9" i="3" s="1"/>
  <c r="Y84" i="3"/>
  <c r="Z84" i="3" s="1"/>
  <c r="J55" i="3"/>
  <c r="J53" i="3" s="1"/>
  <c r="Y73" i="3"/>
  <c r="Z73" i="3" s="1"/>
  <c r="L55" i="3"/>
  <c r="L10" i="3" s="1"/>
  <c r="L9" i="3" s="1"/>
  <c r="L17" i="3"/>
  <c r="L16" i="3" s="1"/>
  <c r="U33" i="3"/>
  <c r="V33" i="3" s="1"/>
  <c r="T55" i="3"/>
  <c r="T10" i="3" s="1"/>
  <c r="T9" i="3" s="1"/>
  <c r="S65" i="3"/>
  <c r="T17" i="3"/>
  <c r="T16" i="3" s="1"/>
  <c r="Y39" i="3"/>
  <c r="Y38" i="3" s="1"/>
  <c r="Z38" i="3" s="1"/>
  <c r="S57" i="3"/>
  <c r="K55" i="3"/>
  <c r="K10" i="3" s="1"/>
  <c r="K9" i="3" s="1"/>
  <c r="S19" i="3"/>
  <c r="U59" i="3"/>
  <c r="V59" i="3" s="1"/>
  <c r="U82" i="3"/>
  <c r="V82" i="3" s="1"/>
  <c r="V24" i="3"/>
  <c r="U22" i="3"/>
  <c r="V22" i="3" s="1"/>
  <c r="V81" i="3"/>
  <c r="V18" i="3"/>
  <c r="Y11" i="3"/>
  <c r="Z11" i="3" s="1"/>
  <c r="Z88" i="3"/>
  <c r="Z20" i="3"/>
  <c r="V39" i="3"/>
  <c r="S26" i="3"/>
  <c r="Y27" i="3"/>
  <c r="U27" i="3"/>
  <c r="Y14" i="3"/>
  <c r="Z14" i="3" s="1"/>
  <c r="Z94" i="3"/>
  <c r="U90" i="3"/>
  <c r="Y90" i="3"/>
  <c r="U60" i="3"/>
  <c r="V60" i="3" s="1"/>
  <c r="U74" i="3"/>
  <c r="V74" i="3" s="1"/>
  <c r="Y24" i="3"/>
  <c r="Z24" i="3" s="1"/>
  <c r="U32" i="3"/>
  <c r="S38" i="3"/>
  <c r="U72" i="3"/>
  <c r="V72" i="3" s="1"/>
  <c r="Y67" i="3"/>
  <c r="Z67" i="3" s="1"/>
  <c r="U77" i="3"/>
  <c r="V77" i="3" s="1"/>
  <c r="U86" i="3"/>
  <c r="V86" i="3" s="1"/>
  <c r="Y18" i="3"/>
  <c r="U58" i="3"/>
  <c r="V58" i="3" s="1"/>
  <c r="U70" i="3"/>
  <c r="V70" i="3" s="1"/>
  <c r="Y81" i="3"/>
  <c r="U36" i="3"/>
  <c r="Y58" i="3"/>
  <c r="Y63" i="3"/>
  <c r="Z63" i="3" s="1"/>
  <c r="S22" i="3"/>
  <c r="Y35" i="3"/>
  <c r="Z35" i="3" s="1"/>
  <c r="Y83" i="3"/>
  <c r="Z83" i="3" s="1"/>
  <c r="Y21" i="3"/>
  <c r="Z21" i="3" s="1"/>
  <c r="U40" i="3"/>
  <c r="V40" i="3" s="1"/>
  <c r="Y32" i="3"/>
  <c r="U68" i="3"/>
  <c r="V68" i="3" s="1"/>
  <c r="S80" i="3"/>
  <c r="U21" i="3"/>
  <c r="V21" i="3" s="1"/>
  <c r="U67" i="3"/>
  <c r="S11" i="3"/>
  <c r="U20" i="3"/>
  <c r="U78" i="3"/>
  <c r="V78" i="3" s="1"/>
  <c r="U88" i="3"/>
  <c r="U94" i="3"/>
  <c r="J16" i="3" l="1"/>
  <c r="M29" i="3"/>
  <c r="M42" i="3" s="1"/>
  <c r="G53" i="3"/>
  <c r="G29" i="3"/>
  <c r="G44" i="3" s="1"/>
  <c r="K29" i="3"/>
  <c r="K44" i="3" s="1"/>
  <c r="H29" i="3"/>
  <c r="H42" i="3" s="1"/>
  <c r="I29" i="3"/>
  <c r="I42" i="3" s="1"/>
  <c r="J10" i="3"/>
  <c r="J9" i="3" s="1"/>
  <c r="J29" i="3" s="1"/>
  <c r="J42" i="3" s="1"/>
  <c r="K53" i="3"/>
  <c r="I53" i="3"/>
  <c r="H53" i="3"/>
  <c r="L29" i="3"/>
  <c r="L44" i="3" s="1"/>
  <c r="Z39" i="3"/>
  <c r="X10" i="3"/>
  <c r="X9" i="3" s="1"/>
  <c r="X29" i="3" s="1"/>
  <c r="X42" i="3" s="1"/>
  <c r="T53" i="3"/>
  <c r="S17" i="3"/>
  <c r="S16" i="3" s="1"/>
  <c r="S55" i="3"/>
  <c r="U55" i="3" s="1"/>
  <c r="Y65" i="3"/>
  <c r="Z65" i="3" s="1"/>
  <c r="U80" i="3"/>
  <c r="V80" i="3" s="1"/>
  <c r="U38" i="3"/>
  <c r="V38" i="3" s="1"/>
  <c r="T29" i="3"/>
  <c r="T42" i="3" s="1"/>
  <c r="L53" i="3"/>
  <c r="H44" i="3"/>
  <c r="Y19" i="3"/>
  <c r="Z19" i="3" s="1"/>
  <c r="Y80" i="3"/>
  <c r="Z80" i="3" s="1"/>
  <c r="Z81" i="3"/>
  <c r="Z32" i="3"/>
  <c r="Y31" i="3"/>
  <c r="Z31" i="3" s="1"/>
  <c r="U57" i="3"/>
  <c r="V57" i="3" s="1"/>
  <c r="Y12" i="3"/>
  <c r="Z12" i="3" s="1"/>
  <c r="Z90" i="3"/>
  <c r="U31" i="3"/>
  <c r="V31" i="3" s="1"/>
  <c r="V32" i="3"/>
  <c r="V20" i="3"/>
  <c r="U19" i="3"/>
  <c r="Y57" i="3"/>
  <c r="V94" i="3"/>
  <c r="U14" i="3"/>
  <c r="V14" i="3" s="1"/>
  <c r="Y22" i="3"/>
  <c r="Z22" i="3" s="1"/>
  <c r="Z18" i="3"/>
  <c r="U12" i="3"/>
  <c r="V88" i="3"/>
  <c r="U11" i="3"/>
  <c r="V11" i="3" s="1"/>
  <c r="I44" i="3"/>
  <c r="Z27" i="3"/>
  <c r="Y26" i="3"/>
  <c r="Z26" i="3" s="1"/>
  <c r="V67" i="3"/>
  <c r="U65" i="3"/>
  <c r="V65" i="3" s="1"/>
  <c r="U26" i="3"/>
  <c r="V26" i="3" s="1"/>
  <c r="V27" i="3"/>
  <c r="M44" i="3" l="1"/>
  <c r="L42" i="3"/>
  <c r="G42" i="3"/>
  <c r="J44" i="3"/>
  <c r="K42" i="3"/>
  <c r="X44" i="3"/>
  <c r="S53" i="3"/>
  <c r="U53" i="3" s="1"/>
  <c r="V53" i="3" s="1"/>
  <c r="T44" i="3"/>
  <c r="S10" i="3"/>
  <c r="S9" i="3" s="1"/>
  <c r="S29" i="3" s="1"/>
  <c r="S42" i="3" s="1"/>
  <c r="Y55" i="3"/>
  <c r="Z57" i="3"/>
  <c r="V19" i="3"/>
  <c r="U17" i="3"/>
  <c r="Y17" i="3"/>
  <c r="V55" i="3"/>
  <c r="U10" i="3"/>
  <c r="S44" i="3" l="1"/>
  <c r="Y16" i="3"/>
  <c r="Z16" i="3" s="1"/>
  <c r="Z17" i="3"/>
  <c r="V17" i="3"/>
  <c r="U16" i="3"/>
  <c r="V16" i="3" s="1"/>
  <c r="Y10" i="3"/>
  <c r="Z55" i="3"/>
  <c r="Y53" i="3"/>
  <c r="Z53" i="3" s="1"/>
  <c r="V10" i="3"/>
  <c r="U9" i="3"/>
  <c r="Z10" i="3" l="1"/>
  <c r="Y9" i="3"/>
  <c r="U29" i="3"/>
  <c r="V9" i="3"/>
  <c r="Y29" i="3" l="1"/>
  <c r="Z9" i="3"/>
  <c r="V29" i="3"/>
  <c r="U44" i="3"/>
  <c r="V44" i="3" s="1"/>
  <c r="U42" i="3"/>
  <c r="V42" i="3" s="1"/>
  <c r="Y44" i="3" l="1"/>
  <c r="Z44" i="3" s="1"/>
  <c r="Y42" i="3"/>
  <c r="Z42" i="3" s="1"/>
  <c r="Z29" i="3"/>
</calcChain>
</file>

<file path=xl/sharedStrings.xml><?xml version="1.0" encoding="utf-8"?>
<sst xmlns="http://schemas.openxmlformats.org/spreadsheetml/2006/main" count="217" uniqueCount="85">
  <si>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</si>
  <si>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</si>
  <si>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</si>
  <si>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</si>
  <si>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</si>
  <si>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</si>
  <si>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</si>
  <si>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</si>
  <si>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</si>
  <si>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</si>
  <si>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</si>
  <si>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</si>
  <si>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</si>
  <si>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</si>
  <si>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</si>
  <si>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</si>
  <si>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</si>
  <si>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</si>
  <si>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</si>
  <si>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</si>
  <si>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</si>
  <si>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</si>
  <si>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</si>
  <si>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</si>
  <si>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</si>
  <si>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</si>
  <si>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</si>
  <si>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</si>
  <si>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</si>
  <si>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</si>
  <si>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</si>
  <si>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</si>
  <si>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</si>
  <si>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</si>
  <si>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</si>
  <si>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</si>
  <si>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</si>
  <si>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</si>
  <si>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</si>
  <si>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</si>
  <si>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</si>
  <si>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</si>
  <si>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</si>
  <si>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</si>
  <si>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</si>
  <si>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</si>
  <si>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</si>
  <si>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</si>
  <si>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</si>
  <si>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</si>
  <si>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</si>
  <si>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</si>
  <si>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</si>
  <si>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</si>
  <si>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</si>
  <si>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</si>
  <si>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</si>
  <si>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</si>
  <si>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</si>
  <si>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</si>
  <si>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</si>
  <si>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</si>
  <si>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</si>
  <si>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</si>
  <si>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</si>
  <si>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</si>
  <si>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</si>
  <si>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</si>
  <si>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</si>
  <si>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</si>
  <si>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</si>
  <si>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</si>
  <si>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</si>
  <si>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</si>
  <si>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</si>
  <si>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</si>
  <si>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</si>
  <si>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November</t>
  </si>
  <si>
    <t>December</t>
  </si>
  <si>
    <t>January</t>
  </si>
  <si>
    <t>Third Supplemtary Estimates</t>
  </si>
  <si>
    <t>February</t>
  </si>
  <si>
    <t>March</t>
  </si>
  <si>
    <t>Apr-Mar.</t>
  </si>
  <si>
    <t>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</si>
</sst>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6" fontId="91" fillId="61" borderId="14" xfId="4012" applyNumberFormat="1" applyFont="1" applyFill="1" applyBorder="1" applyAlignment="1">
      <alignment horizontal="center" vertical="center"/>
    </xf>
    <xf numFmtId="169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6" fontId="91" fillId="61" borderId="15" xfId="4012" applyNumberFormat="1" applyFont="1" applyFill="1" applyBorder="1" applyAlignment="1">
      <alignment horizontal="center" vertical="center"/>
    </xf>
    <xf numFmtId="186" fontId="91" fillId="61" borderId="15" xfId="4012" quotePrefix="1" applyNumberFormat="1" applyFont="1" applyFill="1" applyBorder="1" applyAlignment="1">
      <alignment horizontal="center" vertical="center"/>
    </xf>
    <xf numFmtId="169" fontId="91" fillId="61" borderId="15" xfId="4471" applyNumberFormat="1" applyFont="1" applyFill="1" applyBorder="1" applyAlignment="1">
      <alignment horizontal="center"/>
    </xf>
    <xf numFmtId="169" fontId="91" fillId="61" borderId="28" xfId="4471" applyNumberFormat="1" applyFont="1" applyFill="1" applyBorder="1" applyAlignment="1">
      <alignment horizontal="center"/>
    </xf>
    <xf numFmtId="186" fontId="60" fillId="1" borderId="14" xfId="501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169" fontId="57" fillId="1" borderId="14" xfId="2674" applyNumberFormat="1" applyFont="1" applyFill="1" applyBorder="1" applyAlignment="1">
      <alignment horizontal="center"/>
    </xf>
    <xf numFmtId="186" fontId="57" fillId="1" borderId="15" xfId="501" applyNumberFormat="1" applyFont="1" applyFill="1" applyBorder="1" applyAlignment="1">
      <alignment horizontal="center" vertical="center"/>
    </xf>
    <xf numFmtId="169" fontId="57" fillId="1" borderId="15" xfId="2674" applyNumberFormat="1" applyFont="1" applyFill="1" applyBorder="1" applyAlignment="1">
      <alignment horizontal="center"/>
    </xf>
    <xf numFmtId="0" fontId="57" fillId="0" borderId="0" xfId="4011" applyFont="1"/>
    <xf numFmtId="186" fontId="57" fillId="1" borderId="15" xfId="501" quotePrefix="1" applyNumberFormat="1" applyFont="1" applyFill="1" applyBorder="1" applyAlignment="1">
      <alignment horizontal="center" vertical="center"/>
    </xf>
    <xf numFmtId="184" fontId="7" fillId="0" borderId="0" xfId="219" applyNumberFormat="1" applyFont="1"/>
    <xf numFmtId="184" fontId="57" fillId="1" borderId="14" xfId="0" quotePrefix="1" applyNumberFormat="1" applyFont="1" applyFill="1" applyBorder="1" applyAlignment="1">
      <alignment horizont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opLeftCell="E24" zoomScale="82" zoomScaleNormal="80" workbookViewId="0">
      <selection activeCell="S18" sqref="S1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3" width="14.3828125" style="18" customWidth="1"/>
    <col min="14" max="14" width="16.07421875" style="18" customWidth="1"/>
    <col min="15" max="15" width="16" style="18" customWidth="1"/>
    <col min="16" max="16" width="11.4609375" style="18" customWidth="1"/>
    <col min="17" max="17" width="9.3828125" style="10" customWidth="1"/>
    <col min="18" max="18" width="2.15234375" style="10" customWidth="1"/>
    <col min="19" max="19" width="15.15234375" style="18" customWidth="1"/>
    <col min="20" max="20" width="12.15234375" style="18" customWidth="1"/>
    <col min="21" max="21" width="13.84375" style="10" customWidth="1"/>
    <col min="22" max="16384" width="8.921875" style="4"/>
  </cols>
  <sheetData>
    <row r="1" spans="2:22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35">
      <c r="B4" s="2" t="s">
        <v>14</v>
      </c>
      <c r="C4" s="2"/>
      <c r="D4" s="2"/>
      <c r="E4" s="2"/>
      <c r="F4" s="2"/>
    </row>
    <row r="5" spans="2:22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7.5" x14ac:dyDescent="0.3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7.5" x14ac:dyDescent="0.3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3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3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3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3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3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3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3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3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3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3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3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3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3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3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" thickBot="1" x14ac:dyDescent="0.4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7.5" x14ac:dyDescent="0.3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7.5" x14ac:dyDescent="0.3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35">
      <c r="B52" s="3"/>
      <c r="C52" s="3"/>
      <c r="D52" s="3"/>
      <c r="E52" s="3"/>
      <c r="F52" s="3"/>
    </row>
    <row r="53" spans="2:21" x14ac:dyDescent="0.3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3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3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3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3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3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"/>
  <sheetViews>
    <sheetView showGridLines="0" tabSelected="1" topLeftCell="L7" zoomScale="82" zoomScaleNormal="80" workbookViewId="0">
      <selection activeCell="T20" sqref="T20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8" width="14.3828125" style="18" customWidth="1"/>
    <col min="19" max="19" width="16.07421875" style="18" customWidth="1"/>
    <col min="20" max="20" width="16" style="18" customWidth="1"/>
    <col min="21" max="21" width="11.4609375" style="18" customWidth="1"/>
    <col min="22" max="22" width="9.3828125" style="10" customWidth="1"/>
    <col min="23" max="23" width="2.15234375" style="10" customWidth="1"/>
    <col min="24" max="24" width="15.15234375" style="18" customWidth="1"/>
    <col min="25" max="25" width="12.15234375" style="18" customWidth="1"/>
    <col min="26" max="26" width="13.84375" style="10" customWidth="1"/>
    <col min="27" max="16384" width="8.921875" style="4"/>
  </cols>
  <sheetData>
    <row r="1" spans="2:27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X1" s="17"/>
      <c r="Y1" s="17"/>
    </row>
    <row r="2" spans="2:27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X2" s="17"/>
      <c r="Y2" s="17"/>
    </row>
    <row r="3" spans="2:27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X3" s="17"/>
      <c r="Y3" s="17"/>
    </row>
    <row r="4" spans="2:27" x14ac:dyDescent="0.35">
      <c r="B4" s="2" t="s">
        <v>14</v>
      </c>
      <c r="C4" s="2"/>
      <c r="D4" s="2"/>
      <c r="E4" s="2"/>
      <c r="F4" s="2"/>
    </row>
    <row r="5" spans="2:27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X5" s="17"/>
      <c r="Y5" s="17"/>
    </row>
    <row r="6" spans="2:27" ht="52.5" x14ac:dyDescent="0.3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49" t="s">
        <v>49</v>
      </c>
      <c r="P6" s="49" t="s">
        <v>49</v>
      </c>
      <c r="Q6" s="49" t="s">
        <v>49</v>
      </c>
      <c r="R6" s="49" t="s">
        <v>49</v>
      </c>
      <c r="S6" s="49" t="s">
        <v>49</v>
      </c>
      <c r="T6" s="57" t="s">
        <v>80</v>
      </c>
      <c r="U6" s="49"/>
      <c r="V6" s="51"/>
      <c r="W6" s="51"/>
      <c r="X6" s="49" t="s">
        <v>52</v>
      </c>
      <c r="Y6" s="49"/>
      <c r="Z6" s="51"/>
    </row>
    <row r="7" spans="2:27" ht="17.5" x14ac:dyDescent="0.3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77</v>
      </c>
      <c r="O7" s="52" t="s">
        <v>78</v>
      </c>
      <c r="P7" s="52" t="s">
        <v>79</v>
      </c>
      <c r="Q7" s="52" t="s">
        <v>81</v>
      </c>
      <c r="R7" s="52" t="s">
        <v>82</v>
      </c>
      <c r="S7" s="55" t="s">
        <v>83</v>
      </c>
      <c r="T7" s="52" t="str">
        <f>S7</f>
        <v>Apr-Mar.</v>
      </c>
      <c r="U7" s="52" t="s">
        <v>36</v>
      </c>
      <c r="V7" s="53" t="s">
        <v>39</v>
      </c>
      <c r="W7" s="53"/>
      <c r="X7" s="52" t="str">
        <f>S7</f>
        <v>Apr-Mar.</v>
      </c>
      <c r="Y7" s="52" t="s">
        <v>36</v>
      </c>
      <c r="Z7" s="53" t="s">
        <v>39</v>
      </c>
    </row>
    <row r="9" spans="2:27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U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:N9" si="2">SUM(M10:M14)</f>
        <v>142704.7325319474</v>
      </c>
      <c r="N9" s="21">
        <f t="shared" si="2"/>
        <v>62292.414577205207</v>
      </c>
      <c r="O9" s="21">
        <f t="shared" ref="O9:P9" si="3">SUM(O10:O14)</f>
        <v>80915.261923347789</v>
      </c>
      <c r="P9" s="21">
        <f t="shared" si="3"/>
        <v>83904.772256468612</v>
      </c>
      <c r="Q9" s="21">
        <f t="shared" ref="Q9:R9" si="4">SUM(Q10:Q14)</f>
        <v>75898.766316523295</v>
      </c>
      <c r="R9" s="21">
        <f t="shared" si="4"/>
        <v>162079.28596730519</v>
      </c>
      <c r="S9" s="21">
        <f t="shared" si="1"/>
        <v>1060442.0287165926</v>
      </c>
      <c r="T9" s="21">
        <f t="shared" ref="T9" si="5">SUM(T10:T14)</f>
        <v>1076686.115997527</v>
      </c>
      <c r="U9" s="21">
        <f t="shared" si="1"/>
        <v>-16244.087280934606</v>
      </c>
      <c r="V9" s="11">
        <f t="shared" ref="V9:V14" si="6">U9/ABS(T9)</f>
        <v>-1.5087115027841517E-2</v>
      </c>
      <c r="W9" s="11"/>
      <c r="X9" s="21">
        <f t="shared" ref="X9:Y9" si="7">SUM(X10:X14)</f>
        <v>925283.04043183674</v>
      </c>
      <c r="Y9" s="21">
        <f t="shared" si="7"/>
        <v>135158.98828475559</v>
      </c>
      <c r="Z9" s="11">
        <f>Y9/ABS(X9)</f>
        <v>0.14607312830642161</v>
      </c>
    </row>
    <row r="10" spans="2:27" x14ac:dyDescent="0.35">
      <c r="B10" s="2"/>
      <c r="C10" s="2" t="s">
        <v>9</v>
      </c>
      <c r="D10" s="2"/>
      <c r="E10" s="2"/>
      <c r="F10" s="2"/>
      <c r="G10" s="19">
        <f t="shared" ref="G10:U10" si="8">G55</f>
        <v>65422.986912260007</v>
      </c>
      <c r="H10" s="19">
        <f t="shared" si="8"/>
        <v>68814.061651830008</v>
      </c>
      <c r="I10" s="19">
        <f t="shared" si="8"/>
        <v>74683.092157039995</v>
      </c>
      <c r="J10" s="19">
        <f t="shared" si="8"/>
        <v>61919.540986450003</v>
      </c>
      <c r="K10" s="19">
        <f t="shared" si="8"/>
        <v>62728.278698139999</v>
      </c>
      <c r="L10" s="19">
        <f t="shared" si="8"/>
        <v>75208.473863680003</v>
      </c>
      <c r="M10" s="19">
        <f t="shared" ref="M10:N10" si="9">M55</f>
        <v>66916.292483199999</v>
      </c>
      <c r="N10" s="19">
        <f t="shared" si="9"/>
        <v>59641.688290853999</v>
      </c>
      <c r="O10" s="19">
        <f t="shared" ref="O10:P10" si="10">O55</f>
        <v>72969.233861314016</v>
      </c>
      <c r="P10" s="19">
        <f t="shared" si="10"/>
        <v>76075.368497810006</v>
      </c>
      <c r="Q10" s="19">
        <f t="shared" ref="Q10:R10" si="11">Q55</f>
        <v>68385.503035130998</v>
      </c>
      <c r="R10" s="19">
        <f t="shared" si="11"/>
        <v>131857.69041118</v>
      </c>
      <c r="S10" s="19">
        <f t="shared" si="8"/>
        <v>884622.21084888908</v>
      </c>
      <c r="T10" s="19">
        <f t="shared" ref="T10" si="12">T55</f>
        <v>896957.8</v>
      </c>
      <c r="U10" s="19">
        <f t="shared" si="8"/>
        <v>-12335.589151110966</v>
      </c>
      <c r="V10" s="12">
        <f t="shared" si="6"/>
        <v>-1.375269734106885E-2</v>
      </c>
      <c r="W10" s="12"/>
      <c r="X10" s="19">
        <f>X55</f>
        <v>831573.91613204102</v>
      </c>
      <c r="Y10" s="19">
        <f>Y55</f>
        <v>53048.29471684801</v>
      </c>
      <c r="Z10" s="12">
        <f t="shared" ref="Z10:Z12" si="13">Y10/ABS(X10)</f>
        <v>6.3792639100075821E-2</v>
      </c>
    </row>
    <row r="11" spans="2:27" x14ac:dyDescent="0.35">
      <c r="B11" s="2"/>
      <c r="C11" s="2" t="s">
        <v>15</v>
      </c>
      <c r="D11" s="2"/>
      <c r="E11" s="2"/>
      <c r="F11" s="2"/>
      <c r="G11" s="19">
        <f t="shared" ref="G11:U11" si="14">G88</f>
        <v>2403.8771321200002</v>
      </c>
      <c r="H11" s="19">
        <f t="shared" si="14"/>
        <v>5614.4300006000003</v>
      </c>
      <c r="I11" s="19">
        <f t="shared" si="14"/>
        <v>6446.6167969493208</v>
      </c>
      <c r="J11" s="19">
        <f t="shared" si="14"/>
        <v>13084.36743355</v>
      </c>
      <c r="K11" s="19">
        <f t="shared" si="14"/>
        <v>4389.7152072500003</v>
      </c>
      <c r="L11" s="19">
        <f t="shared" si="14"/>
        <v>8314.608026089998</v>
      </c>
      <c r="M11" s="19">
        <f t="shared" ref="M11:N11" si="15">M88</f>
        <v>75308.4662987474</v>
      </c>
      <c r="N11" s="19">
        <f t="shared" si="15"/>
        <v>2619.5573830600006</v>
      </c>
      <c r="O11" s="19">
        <f t="shared" ref="O11:P11" si="16">O88</f>
        <v>7631.064172140279</v>
      </c>
      <c r="P11" s="19">
        <f t="shared" si="16"/>
        <v>6943.2972344399996</v>
      </c>
      <c r="Q11" s="19">
        <f t="shared" ref="Q11:R11" si="17">Q88</f>
        <v>7258.1263706</v>
      </c>
      <c r="R11" s="19">
        <f t="shared" si="17"/>
        <v>30209.908858710001</v>
      </c>
      <c r="S11" s="19">
        <f t="shared" si="14"/>
        <v>170224.03491425698</v>
      </c>
      <c r="T11" s="19">
        <f t="shared" ref="T11" si="18">T88</f>
        <v>174017.25066307775</v>
      </c>
      <c r="U11" s="19">
        <f t="shared" si="14"/>
        <v>-3793.215748820774</v>
      </c>
      <c r="V11" s="12">
        <f t="shared" si="6"/>
        <v>-2.1797929425772744E-2</v>
      </c>
      <c r="W11" s="12"/>
      <c r="X11" s="19">
        <f>X88</f>
        <v>83780.777971734802</v>
      </c>
      <c r="Y11" s="19">
        <f>Y88</f>
        <v>86443.256942522174</v>
      </c>
      <c r="Z11" s="12">
        <f t="shared" si="13"/>
        <v>1.0317791149144691</v>
      </c>
    </row>
    <row r="12" spans="2:27" x14ac:dyDescent="0.35">
      <c r="B12" s="2"/>
      <c r="C12" s="2" t="s">
        <v>11</v>
      </c>
      <c r="D12" s="2"/>
      <c r="E12" s="2"/>
      <c r="F12" s="2"/>
      <c r="G12" s="19">
        <f t="shared" ref="G12:U12" si="19">G90</f>
        <v>0</v>
      </c>
      <c r="H12" s="19">
        <f t="shared" si="19"/>
        <v>0</v>
      </c>
      <c r="I12" s="19">
        <f t="shared" si="19"/>
        <v>0</v>
      </c>
      <c r="J12" s="19">
        <f t="shared" si="19"/>
        <v>0</v>
      </c>
      <c r="K12" s="19">
        <f t="shared" si="19"/>
        <v>0</v>
      </c>
      <c r="L12" s="19">
        <f t="shared" si="19"/>
        <v>0</v>
      </c>
      <c r="M12" s="19">
        <f t="shared" ref="M12:N12" si="20">M90</f>
        <v>0</v>
      </c>
      <c r="N12" s="19">
        <f t="shared" si="20"/>
        <v>0</v>
      </c>
      <c r="O12" s="19">
        <f t="shared" ref="O12:P12" si="21">O90</f>
        <v>0</v>
      </c>
      <c r="P12" s="19">
        <f t="shared" si="21"/>
        <v>0</v>
      </c>
      <c r="Q12" s="19">
        <f t="shared" ref="Q12:R12" si="22">Q90</f>
        <v>0</v>
      </c>
      <c r="R12" s="19">
        <f t="shared" si="22"/>
        <v>0</v>
      </c>
      <c r="S12" s="19">
        <f t="shared" si="19"/>
        <v>0</v>
      </c>
      <c r="T12" s="19">
        <f t="shared" ref="T12" si="23">T90</f>
        <v>0</v>
      </c>
      <c r="U12" s="19">
        <f t="shared" si="19"/>
        <v>0</v>
      </c>
      <c r="V12" s="12">
        <v>0</v>
      </c>
      <c r="W12" s="12"/>
      <c r="X12" s="19">
        <f>X90</f>
        <v>1795.4742370200001</v>
      </c>
      <c r="Y12" s="19">
        <f>Y90</f>
        <v>-1795.4742370200001</v>
      </c>
      <c r="Z12" s="12">
        <f t="shared" si="13"/>
        <v>-1</v>
      </c>
    </row>
    <row r="13" spans="2:27" x14ac:dyDescent="0.35">
      <c r="B13" s="2"/>
      <c r="C13" s="2" t="s">
        <v>16</v>
      </c>
      <c r="D13" s="2"/>
      <c r="E13" s="2"/>
      <c r="F13" s="2"/>
      <c r="G13" s="19">
        <f t="shared" ref="G13:U13" si="24">G92</f>
        <v>0</v>
      </c>
      <c r="H13" s="19">
        <f t="shared" si="24"/>
        <v>0</v>
      </c>
      <c r="I13" s="19">
        <f t="shared" si="24"/>
        <v>0</v>
      </c>
      <c r="J13" s="19">
        <f t="shared" si="24"/>
        <v>0</v>
      </c>
      <c r="K13" s="19">
        <f t="shared" si="24"/>
        <v>0</v>
      </c>
      <c r="L13" s="19">
        <f t="shared" si="24"/>
        <v>0</v>
      </c>
      <c r="M13" s="19">
        <f t="shared" ref="M13:N13" si="25">M92</f>
        <v>0</v>
      </c>
      <c r="N13" s="19">
        <f t="shared" si="25"/>
        <v>0</v>
      </c>
      <c r="O13" s="19">
        <f t="shared" ref="O13:P13" si="26">O92</f>
        <v>0</v>
      </c>
      <c r="P13" s="19">
        <f t="shared" si="26"/>
        <v>0</v>
      </c>
      <c r="Q13" s="19">
        <f t="shared" ref="Q13:R13" si="27">Q92</f>
        <v>0</v>
      </c>
      <c r="R13" s="19">
        <f t="shared" si="27"/>
        <v>0</v>
      </c>
      <c r="S13" s="19">
        <f t="shared" si="24"/>
        <v>0</v>
      </c>
      <c r="T13" s="19">
        <f t="shared" ref="T13" si="28">T92</f>
        <v>0</v>
      </c>
      <c r="U13" s="19">
        <f t="shared" si="24"/>
        <v>0</v>
      </c>
      <c r="V13" s="12">
        <v>0</v>
      </c>
      <c r="W13" s="12"/>
      <c r="X13" s="19">
        <f>X92</f>
        <v>0</v>
      </c>
      <c r="Y13" s="19">
        <f>Y92</f>
        <v>0</v>
      </c>
      <c r="Z13" s="12">
        <v>0</v>
      </c>
      <c r="AA13" s="9"/>
    </row>
    <row r="14" spans="2:27" x14ac:dyDescent="0.35">
      <c r="B14" s="2"/>
      <c r="C14" s="2" t="s">
        <v>13</v>
      </c>
      <c r="D14" s="2"/>
      <c r="E14" s="2"/>
      <c r="F14" s="2"/>
      <c r="G14" s="19">
        <f t="shared" ref="G14:U14" si="29">G94</f>
        <v>703.98744506790001</v>
      </c>
      <c r="H14" s="19">
        <f t="shared" si="29"/>
        <v>131.06384954430001</v>
      </c>
      <c r="I14" s="19">
        <f t="shared" si="29"/>
        <v>657.09342775100015</v>
      </c>
      <c r="J14" s="19">
        <f t="shared" si="29"/>
        <v>1999.0191045000001</v>
      </c>
      <c r="K14" s="19">
        <f t="shared" si="29"/>
        <v>0</v>
      </c>
      <c r="L14" s="19">
        <f t="shared" si="29"/>
        <v>125.5824509724</v>
      </c>
      <c r="M14" s="19">
        <f t="shared" ref="M14:N14" si="30">M94</f>
        <v>479.97375</v>
      </c>
      <c r="N14" s="19">
        <f t="shared" si="30"/>
        <v>31.168903291199999</v>
      </c>
      <c r="O14" s="19">
        <f t="shared" ref="O14:P14" si="31">O94</f>
        <v>314.96388989349998</v>
      </c>
      <c r="P14" s="19">
        <f t="shared" si="31"/>
        <v>886.10652421859993</v>
      </c>
      <c r="Q14" s="19">
        <f t="shared" ref="Q14:R14" si="32">Q94</f>
        <v>255.13691079229997</v>
      </c>
      <c r="R14" s="19">
        <f t="shared" si="32"/>
        <v>11.686697415200001</v>
      </c>
      <c r="S14" s="19">
        <f t="shared" si="29"/>
        <v>5595.7829534463999</v>
      </c>
      <c r="T14" s="19">
        <f t="shared" ref="T14" si="33">T94</f>
        <v>5711.0653344492657</v>
      </c>
      <c r="U14" s="19">
        <f t="shared" si="29"/>
        <v>-115.2823810028658</v>
      </c>
      <c r="V14" s="12">
        <f t="shared" si="6"/>
        <v>-2.0185792711471896E-2</v>
      </c>
      <c r="W14" s="12"/>
      <c r="X14" s="19">
        <f>X94</f>
        <v>8132.8720910409993</v>
      </c>
      <c r="Y14" s="19">
        <f>Y94</f>
        <v>-2537.0891375945994</v>
      </c>
      <c r="Z14" s="12">
        <f t="shared" ref="Z14" si="34">Y14/ABS(X14)</f>
        <v>-0.31195488004654631</v>
      </c>
    </row>
    <row r="15" spans="2:27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2"/>
      <c r="W15" s="12"/>
      <c r="X15" s="20"/>
      <c r="Y15" s="20"/>
      <c r="Z15" s="12"/>
    </row>
    <row r="16" spans="2:27" s="5" customFormat="1" x14ac:dyDescent="0.35">
      <c r="B16" s="5" t="s">
        <v>2</v>
      </c>
      <c r="C16" s="6"/>
      <c r="D16" s="6"/>
      <c r="E16" s="6"/>
      <c r="F16" s="6"/>
      <c r="G16" s="21">
        <f t="shared" ref="G16:T16" si="35">G17+G26</f>
        <v>86253.564988159997</v>
      </c>
      <c r="H16" s="21">
        <f t="shared" si="35"/>
        <v>84678.793416230023</v>
      </c>
      <c r="I16" s="21">
        <f t="shared" si="35"/>
        <v>80333.305413670008</v>
      </c>
      <c r="J16" s="21">
        <f t="shared" si="35"/>
        <v>84896.227836829989</v>
      </c>
      <c r="K16" s="21">
        <f t="shared" si="35"/>
        <v>89946.299486379925</v>
      </c>
      <c r="L16" s="21">
        <f t="shared" si="35"/>
        <v>81103.711389620032</v>
      </c>
      <c r="M16" s="21">
        <f t="shared" si="35"/>
        <v>84742.693530873963</v>
      </c>
      <c r="N16" s="21">
        <f t="shared" si="35"/>
        <v>85306.039164290021</v>
      </c>
      <c r="O16" s="21">
        <f t="shared" si="35"/>
        <v>87746.81940771002</v>
      </c>
      <c r="P16" s="21">
        <f t="shared" si="35"/>
        <v>82876.857051630068</v>
      </c>
      <c r="Q16" s="21">
        <f t="shared" si="35"/>
        <v>93584.472684949898</v>
      </c>
      <c r="R16" s="21">
        <f t="shared" si="35"/>
        <v>109430.85482399994</v>
      </c>
      <c r="S16" s="21">
        <f t="shared" si="35"/>
        <v>1050899.6391943442</v>
      </c>
      <c r="T16" s="21">
        <f t="shared" si="35"/>
        <v>1068652.5159554479</v>
      </c>
      <c r="U16" s="21">
        <f>U17+U26</f>
        <v>-17752.876761103926</v>
      </c>
      <c r="V16" s="11">
        <f>U16/ABS(T16)</f>
        <v>-1.661239410944693E-2</v>
      </c>
      <c r="W16" s="11"/>
      <c r="X16" s="21">
        <f t="shared" ref="X16" si="36">X17+X26</f>
        <v>924110.76906051987</v>
      </c>
      <c r="Y16" s="21">
        <f>Y17+Y26</f>
        <v>126788.87013382406</v>
      </c>
      <c r="Z16" s="11">
        <f>Y16/ABS(X16)</f>
        <v>0.13720094427935475</v>
      </c>
    </row>
    <row r="17" spans="2:26" x14ac:dyDescent="0.35">
      <c r="B17" s="2"/>
      <c r="C17" s="2" t="s">
        <v>17</v>
      </c>
      <c r="D17" s="2"/>
      <c r="E17" s="2"/>
      <c r="F17" s="2"/>
      <c r="G17" s="19">
        <f t="shared" ref="G17:U17" si="37">G18+G19+G22</f>
        <v>82479.658468840003</v>
      </c>
      <c r="H17" s="19">
        <f t="shared" si="37"/>
        <v>77107.889690900018</v>
      </c>
      <c r="I17" s="19">
        <f t="shared" si="37"/>
        <v>76447.567422150008</v>
      </c>
      <c r="J17" s="19">
        <f t="shared" si="37"/>
        <v>80750.238277619996</v>
      </c>
      <c r="K17" s="19">
        <f t="shared" si="37"/>
        <v>86787.364077689926</v>
      </c>
      <c r="L17" s="19">
        <f t="shared" si="37"/>
        <v>78918.562928750034</v>
      </c>
      <c r="M17" s="19">
        <f t="shared" si="37"/>
        <v>80166.339671563968</v>
      </c>
      <c r="N17" s="19">
        <f t="shared" si="37"/>
        <v>81860.138856320016</v>
      </c>
      <c r="O17" s="19">
        <f t="shared" si="37"/>
        <v>83781.582531780019</v>
      </c>
      <c r="P17" s="19">
        <f t="shared" si="37"/>
        <v>79405.58855821006</v>
      </c>
      <c r="Q17" s="19">
        <f t="shared" si="37"/>
        <v>85046.166786509915</v>
      </c>
      <c r="R17" s="19">
        <f t="shared" si="37"/>
        <v>100692.67661290994</v>
      </c>
      <c r="S17" s="19">
        <f t="shared" si="37"/>
        <v>993443.77388324414</v>
      </c>
      <c r="T17" s="19">
        <f t="shared" si="37"/>
        <v>1006916.2979266413</v>
      </c>
      <c r="U17" s="19">
        <f t="shared" si="37"/>
        <v>-13472.524043397254</v>
      </c>
      <c r="V17" s="12">
        <f>U17/ABS(T17)</f>
        <v>-1.3379984087196484E-2</v>
      </c>
      <c r="W17" s="12"/>
      <c r="X17" s="19">
        <f>X18+X19+X22</f>
        <v>868247.24355166988</v>
      </c>
      <c r="Y17" s="19">
        <f>Y18+Y19+Y22</f>
        <v>125196.53033157406</v>
      </c>
      <c r="Z17" s="12">
        <f t="shared" ref="Z17:Z24" si="38">Y17/ABS(X17)</f>
        <v>0.14419456123977151</v>
      </c>
    </row>
    <row r="18" spans="2:26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19">
        <v>33187.574990690024</v>
      </c>
      <c r="P18" s="19">
        <v>26084.291578970071</v>
      </c>
      <c r="Q18" s="19">
        <v>30409.196643449934</v>
      </c>
      <c r="R18" s="19">
        <v>45223.104739219983</v>
      </c>
      <c r="S18" s="39">
        <f>SUM(G18:R18)</f>
        <v>366667.66974156408</v>
      </c>
      <c r="T18" s="19">
        <v>370698.12925997464</v>
      </c>
      <c r="U18" s="19">
        <f>S18-T18</f>
        <v>-4030.4595184105565</v>
      </c>
      <c r="V18" s="12">
        <f t="shared" ref="V18:V42" si="39">U18/ABS(T18)</f>
        <v>-1.0872618986388116E-2</v>
      </c>
      <c r="W18" s="12"/>
      <c r="X18" s="19">
        <v>292463.79389079002</v>
      </c>
      <c r="Y18" s="19">
        <f t="shared" ref="Y18" si="40">S18-X18</f>
        <v>74203.875850774057</v>
      </c>
      <c r="Z18" s="12">
        <f t="shared" si="38"/>
        <v>0.25371987029096255</v>
      </c>
    </row>
    <row r="19" spans="2:26" x14ac:dyDescent="0.35">
      <c r="B19" s="2"/>
      <c r="C19" s="2"/>
      <c r="D19" s="2" t="s">
        <v>43</v>
      </c>
      <c r="E19" s="2"/>
      <c r="F19" s="2"/>
      <c r="G19" s="19">
        <f t="shared" ref="G19:U19" si="41">G20+G21</f>
        <v>38201.963000000003</v>
      </c>
      <c r="H19" s="19">
        <f t="shared" si="41"/>
        <v>35630.78</v>
      </c>
      <c r="I19" s="19">
        <f t="shared" si="41"/>
        <v>36653.375999999997</v>
      </c>
      <c r="J19" s="38">
        <f t="shared" si="41"/>
        <v>36998.612999999998</v>
      </c>
      <c r="K19" s="38">
        <f t="shared" si="41"/>
        <v>37249.156999999999</v>
      </c>
      <c r="L19" s="38">
        <f t="shared" si="41"/>
        <v>36157.428</v>
      </c>
      <c r="M19" s="38">
        <f t="shared" si="41"/>
        <v>36353.448000000004</v>
      </c>
      <c r="N19" s="38">
        <f t="shared" si="41"/>
        <v>35609.652000000002</v>
      </c>
      <c r="O19" s="38">
        <f t="shared" si="41"/>
        <v>39555.743999999999</v>
      </c>
      <c r="P19" s="38">
        <f t="shared" si="41"/>
        <v>37937.334212839996</v>
      </c>
      <c r="Q19" s="38">
        <f t="shared" si="41"/>
        <v>36963.928999999996</v>
      </c>
      <c r="R19" s="38">
        <f t="shared" si="41"/>
        <v>39455.958787159943</v>
      </c>
      <c r="S19" s="19">
        <f t="shared" si="41"/>
        <v>446767.38299999997</v>
      </c>
      <c r="T19" s="19">
        <f t="shared" si="41"/>
        <v>453871.32766666665</v>
      </c>
      <c r="U19" s="19">
        <f t="shared" si="41"/>
        <v>-7103.94466666671</v>
      </c>
      <c r="V19" s="12">
        <f t="shared" si="39"/>
        <v>-1.5651891259991658E-2</v>
      </c>
      <c r="W19" s="12"/>
      <c r="X19" s="19">
        <f>X20+X21</f>
        <v>403618.17964364996</v>
      </c>
      <c r="Y19" s="19">
        <f>Y20+Y21</f>
        <v>43149.203356349994</v>
      </c>
      <c r="Z19" s="12">
        <f t="shared" si="38"/>
        <v>0.10690599564778264</v>
      </c>
    </row>
    <row r="20" spans="2:26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8">
        <v>37100.438430559996</v>
      </c>
      <c r="P20" s="38">
        <v>36188.441999999995</v>
      </c>
      <c r="Q20" s="38">
        <v>34593.980964221999</v>
      </c>
      <c r="R20" s="38">
        <v>37096.846168181946</v>
      </c>
      <c r="S20" s="39">
        <f>SUM(G20:R20)</f>
        <v>423004.35212889395</v>
      </c>
      <c r="T20" s="19">
        <v>427656.58613409294</v>
      </c>
      <c r="U20" s="19">
        <f t="shared" ref="U20:U21" si="42">S20-T20</f>
        <v>-4652.2340051989886</v>
      </c>
      <c r="V20" s="12">
        <f>U20/ABS(T20)</f>
        <v>-1.0878434136263406E-2</v>
      </c>
      <c r="W20" s="12"/>
      <c r="X20" s="19">
        <v>378213.17756555136</v>
      </c>
      <c r="Y20" s="19">
        <f t="shared" ref="Y20:Y21" si="43">S20-X20</f>
        <v>44791.174563342589</v>
      </c>
      <c r="Z20" s="12">
        <f t="shared" si="38"/>
        <v>0.11842838171755517</v>
      </c>
    </row>
    <row r="21" spans="2:26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8">
        <v>2455.30556944</v>
      </c>
      <c r="P21" s="38">
        <v>1748.89221284</v>
      </c>
      <c r="Q21" s="38">
        <v>2369.9480357779998</v>
      </c>
      <c r="R21" s="38">
        <v>2359.1126189779998</v>
      </c>
      <c r="S21" s="39">
        <f>SUM(G21:R21)</f>
        <v>23763.030871106002</v>
      </c>
      <c r="T21" s="19">
        <v>26214.741532573724</v>
      </c>
      <c r="U21" s="19">
        <f t="shared" si="42"/>
        <v>-2451.7106614677214</v>
      </c>
      <c r="V21" s="12">
        <f t="shared" si="39"/>
        <v>-9.3524121091229998E-2</v>
      </c>
      <c r="W21" s="12"/>
      <c r="X21" s="19">
        <v>25405.002078098598</v>
      </c>
      <c r="Y21" s="19">
        <f t="shared" si="43"/>
        <v>-1641.9712069925954</v>
      </c>
      <c r="Z21" s="12">
        <f t="shared" si="38"/>
        <v>-6.4631807623748344E-2</v>
      </c>
    </row>
    <row r="22" spans="2:26" x14ac:dyDescent="0.35">
      <c r="B22" s="2"/>
      <c r="C22" s="2"/>
      <c r="D22" s="2" t="s">
        <v>25</v>
      </c>
      <c r="E22" s="2"/>
      <c r="F22" s="2"/>
      <c r="G22" s="19">
        <f t="shared" ref="G22:T22" si="44">G23+G24</f>
        <v>13481.89589851</v>
      </c>
      <c r="H22" s="19">
        <f t="shared" si="44"/>
        <v>15551.551428879999</v>
      </c>
      <c r="I22" s="19">
        <f t="shared" si="44"/>
        <v>10701.989461400004</v>
      </c>
      <c r="J22" s="19">
        <f t="shared" si="44"/>
        <v>16258.878255689997</v>
      </c>
      <c r="K22" s="19">
        <f t="shared" si="44"/>
        <v>18543.172060929999</v>
      </c>
      <c r="L22" s="19">
        <f t="shared" si="44"/>
        <v>16198.810941599993</v>
      </c>
      <c r="M22" s="19">
        <f t="shared" si="44"/>
        <v>13434.294125349998</v>
      </c>
      <c r="N22" s="19">
        <f t="shared" si="44"/>
        <v>15729.248432240001</v>
      </c>
      <c r="O22" s="19">
        <f t="shared" si="44"/>
        <v>11038.26354109</v>
      </c>
      <c r="P22" s="19">
        <f t="shared" si="44"/>
        <v>15383.9627664</v>
      </c>
      <c r="Q22" s="19">
        <f t="shared" si="44"/>
        <v>17673.04114306</v>
      </c>
      <c r="R22" s="19">
        <f t="shared" si="44"/>
        <v>16013.61308653</v>
      </c>
      <c r="S22" s="19">
        <f t="shared" si="44"/>
        <v>180008.72114168</v>
      </c>
      <c r="T22" s="19">
        <f t="shared" si="44"/>
        <v>182346.84099999999</v>
      </c>
      <c r="U22" s="19">
        <f>U23+U24</f>
        <v>-2338.1198583199875</v>
      </c>
      <c r="V22" s="12">
        <f t="shared" si="39"/>
        <v>-1.2822376551727528E-2</v>
      </c>
      <c r="W22" s="12"/>
      <c r="X22" s="19">
        <f t="shared" ref="X22" si="45">X23+X24</f>
        <v>172165.27001722998</v>
      </c>
      <c r="Y22" s="19">
        <f>Y23+Y24</f>
        <v>7843.4511244500172</v>
      </c>
      <c r="Z22" s="12">
        <f t="shared" si="38"/>
        <v>4.5557684913252593E-2</v>
      </c>
    </row>
    <row r="23" spans="2:26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19">
        <v>8789.8939782899997</v>
      </c>
      <c r="P23" s="19">
        <v>1405.8806129900001</v>
      </c>
      <c r="Q23" s="19">
        <v>11298.553472729998</v>
      </c>
      <c r="R23" s="19">
        <v>6308.6080694899993</v>
      </c>
      <c r="S23" s="39">
        <f>SUM(G23:R23)</f>
        <v>75348.778728029996</v>
      </c>
      <c r="T23" s="19">
        <v>75449.61099999999</v>
      </c>
      <c r="U23" s="19">
        <f t="shared" ref="U23:U24" si="46">S23-T23</f>
        <v>-100.8322719699936</v>
      </c>
      <c r="V23" s="12">
        <f t="shared" si="39"/>
        <v>-1.3364187122183256E-3</v>
      </c>
      <c r="W23" s="12"/>
      <c r="X23" s="19">
        <v>70905.880978529996</v>
      </c>
      <c r="Y23" s="19">
        <f t="shared" ref="Y23:Y24" si="47">S23-X23</f>
        <v>4442.8977494999999</v>
      </c>
      <c r="Z23" s="12">
        <f t="shared" si="38"/>
        <v>6.2659086780760695E-2</v>
      </c>
    </row>
    <row r="24" spans="2:26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19">
        <v>2248.3695628</v>
      </c>
      <c r="P24" s="19">
        <v>13978.08215341</v>
      </c>
      <c r="Q24" s="19">
        <v>6374.4876703299997</v>
      </c>
      <c r="R24" s="19">
        <v>9705.0050170400009</v>
      </c>
      <c r="S24" s="39">
        <f>SUM(G24:R24)</f>
        <v>104659.94241365</v>
      </c>
      <c r="T24" s="19">
        <v>106897.23</v>
      </c>
      <c r="U24" s="19">
        <f t="shared" si="46"/>
        <v>-2237.2875863499939</v>
      </c>
      <c r="V24" s="12">
        <f t="shared" si="39"/>
        <v>-2.0929331717482239E-2</v>
      </c>
      <c r="W24" s="12"/>
      <c r="X24" s="19">
        <v>101259.38903869998</v>
      </c>
      <c r="Y24" s="19">
        <f t="shared" si="47"/>
        <v>3400.5533749500173</v>
      </c>
      <c r="Z24" s="12">
        <f t="shared" si="38"/>
        <v>3.3582598188997281E-2</v>
      </c>
    </row>
    <row r="25" spans="2:26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2"/>
      <c r="W25" s="12"/>
      <c r="X25" s="20"/>
      <c r="Y25" s="20"/>
      <c r="Z25" s="12"/>
    </row>
    <row r="26" spans="2:26" x14ac:dyDescent="0.35">
      <c r="B26" s="2"/>
      <c r="C26" s="2" t="s">
        <v>18</v>
      </c>
      <c r="D26" s="2"/>
      <c r="E26" s="2"/>
      <c r="F26" s="2"/>
      <c r="G26" s="19">
        <f t="shared" ref="G26:U26" si="48">G27</f>
        <v>3773.9065193199999</v>
      </c>
      <c r="H26" s="19">
        <f t="shared" si="48"/>
        <v>7570.9037253299985</v>
      </c>
      <c r="I26" s="19">
        <f t="shared" si="48"/>
        <v>3885.7379915199995</v>
      </c>
      <c r="J26" s="19">
        <f t="shared" si="48"/>
        <v>4145.9895592100002</v>
      </c>
      <c r="K26" s="19">
        <f t="shared" si="48"/>
        <v>3158.9354086900003</v>
      </c>
      <c r="L26" s="19">
        <f t="shared" si="48"/>
        <v>2185.1484608699957</v>
      </c>
      <c r="M26" s="19">
        <f t="shared" si="48"/>
        <v>4576.3538593099993</v>
      </c>
      <c r="N26" s="19">
        <f t="shared" si="48"/>
        <v>3445.9003079700001</v>
      </c>
      <c r="O26" s="19">
        <f t="shared" si="48"/>
        <v>3965.2368759300002</v>
      </c>
      <c r="P26" s="19">
        <f t="shared" si="48"/>
        <v>3471.2684934200097</v>
      </c>
      <c r="Q26" s="19">
        <f t="shared" si="48"/>
        <v>8538.3058984399868</v>
      </c>
      <c r="R26" s="19">
        <f t="shared" si="48"/>
        <v>8738.1782110900003</v>
      </c>
      <c r="S26" s="19">
        <f t="shared" si="48"/>
        <v>57455.865311099995</v>
      </c>
      <c r="T26" s="19">
        <f t="shared" si="48"/>
        <v>61736.218028806667</v>
      </c>
      <c r="U26" s="19">
        <f t="shared" si="48"/>
        <v>-4280.3527177066717</v>
      </c>
      <c r="V26" s="12">
        <f t="shared" si="39"/>
        <v>-6.9332927321680463E-2</v>
      </c>
      <c r="W26" s="12"/>
      <c r="X26" s="19">
        <f>X27</f>
        <v>55863.525508849998</v>
      </c>
      <c r="Y26" s="19">
        <f>Y27</f>
        <v>1592.3398022499969</v>
      </c>
      <c r="Z26" s="12">
        <f t="shared" ref="Z26:Z27" si="49">Y26/ABS(X26)</f>
        <v>2.8504105098016694E-2</v>
      </c>
    </row>
    <row r="27" spans="2:26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40">
        <v>3965.2368759300002</v>
      </c>
      <c r="P27" s="40">
        <v>3471.2684934200097</v>
      </c>
      <c r="Q27" s="40">
        <v>8538.3058984399868</v>
      </c>
      <c r="R27" s="40">
        <v>8738.1782110900003</v>
      </c>
      <c r="S27" s="39">
        <f>SUM(G27:R27)</f>
        <v>57455.865311099995</v>
      </c>
      <c r="T27" s="19">
        <v>61736.218028806667</v>
      </c>
      <c r="U27" s="19">
        <f>S27-T27</f>
        <v>-4280.3527177066717</v>
      </c>
      <c r="V27" s="12">
        <f t="shared" si="39"/>
        <v>-6.9332927321680463E-2</v>
      </c>
      <c r="W27" s="12"/>
      <c r="X27" s="19">
        <v>55863.525508849998</v>
      </c>
      <c r="Y27" s="19">
        <f>S27-X27</f>
        <v>1592.3398022499969</v>
      </c>
      <c r="Z27" s="12">
        <f t="shared" si="49"/>
        <v>2.8504105098016694E-2</v>
      </c>
    </row>
    <row r="28" spans="2:26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2"/>
      <c r="W28" s="12"/>
      <c r="X28" s="20"/>
      <c r="Y28" s="20"/>
      <c r="Z28" s="12"/>
    </row>
    <row r="29" spans="2:26" s="5" customFormat="1" x14ac:dyDescent="0.35">
      <c r="B29" s="5" t="s">
        <v>3</v>
      </c>
      <c r="C29" s="6"/>
      <c r="D29" s="6"/>
      <c r="E29" s="6"/>
      <c r="F29" s="6"/>
      <c r="G29" s="21">
        <f t="shared" ref="G29:U29" si="50">+G9-G16</f>
        <v>-17722.713498712081</v>
      </c>
      <c r="H29" s="21">
        <f t="shared" si="50"/>
        <v>-10119.237914255718</v>
      </c>
      <c r="I29" s="21">
        <f t="shared" si="50"/>
        <v>1453.496968070307</v>
      </c>
      <c r="J29" s="21">
        <f t="shared" si="50"/>
        <v>-7893.3003123299859</v>
      </c>
      <c r="K29" s="21">
        <f t="shared" si="50"/>
        <v>-22828.305580989923</v>
      </c>
      <c r="L29" s="21">
        <f t="shared" si="50"/>
        <v>2544.9529511223664</v>
      </c>
      <c r="M29" s="21">
        <f t="shared" si="50"/>
        <v>57962.039001073441</v>
      </c>
      <c r="N29" s="21">
        <f t="shared" si="50"/>
        <v>-23013.624587084814</v>
      </c>
      <c r="O29" s="21">
        <f t="shared" si="50"/>
        <v>-6831.5574843622308</v>
      </c>
      <c r="P29" s="21">
        <f t="shared" si="50"/>
        <v>1027.915204838544</v>
      </c>
      <c r="Q29" s="21">
        <f t="shared" si="50"/>
        <v>-17685.706368426603</v>
      </c>
      <c r="R29" s="21">
        <f t="shared" si="50"/>
        <v>52648.43114330525</v>
      </c>
      <c r="S29" s="21">
        <f t="shared" si="50"/>
        <v>9542.3895222484134</v>
      </c>
      <c r="T29" s="21">
        <f t="shared" si="50"/>
        <v>8033.6000420791097</v>
      </c>
      <c r="U29" s="21">
        <f t="shared" si="50"/>
        <v>1508.7894801693201</v>
      </c>
      <c r="V29" s="11">
        <f t="shared" si="39"/>
        <v>0.18780988252669381</v>
      </c>
      <c r="W29" s="11"/>
      <c r="X29" s="21">
        <f>+X9-X16</f>
        <v>1172.2713713168632</v>
      </c>
      <c r="Y29" s="21">
        <f>+Y9-Y16</f>
        <v>8370.1181509315211</v>
      </c>
      <c r="Z29" s="11">
        <f>Y29/ABS(X29)</f>
        <v>7.1400857819542285</v>
      </c>
    </row>
    <row r="30" spans="2:26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2"/>
      <c r="W30" s="12"/>
      <c r="X30" s="21"/>
      <c r="Y30" s="21"/>
      <c r="Z30" s="12"/>
    </row>
    <row r="31" spans="2:26" s="5" customFormat="1" x14ac:dyDescent="0.35">
      <c r="B31" s="5" t="s">
        <v>4</v>
      </c>
      <c r="C31" s="6"/>
      <c r="D31" s="6"/>
      <c r="E31" s="6"/>
      <c r="F31" s="6"/>
      <c r="G31" s="21">
        <f t="shared" ref="G31:T31" si="51">G32+G33</f>
        <v>8749.9891482999992</v>
      </c>
      <c r="H31" s="21">
        <f t="shared" si="51"/>
        <v>13760.5034751</v>
      </c>
      <c r="I31" s="21">
        <f t="shared" si="51"/>
        <v>1658.3535542445998</v>
      </c>
      <c r="J31" s="21">
        <f t="shared" si="51"/>
        <v>7208.7507315250004</v>
      </c>
      <c r="K31" s="21">
        <f t="shared" si="51"/>
        <v>10872.139549617701</v>
      </c>
      <c r="L31" s="21">
        <f t="shared" si="51"/>
        <v>42000.800078920001</v>
      </c>
      <c r="M31" s="21">
        <f t="shared" si="51"/>
        <v>15836.997526370002</v>
      </c>
      <c r="N31" s="21">
        <f t="shared" si="51"/>
        <v>2131.5115274</v>
      </c>
      <c r="O31" s="21">
        <f>O32+O33</f>
        <v>3174.7881314369001</v>
      </c>
      <c r="P31" s="21">
        <f>P32+P33</f>
        <v>26318.69230816</v>
      </c>
      <c r="Q31" s="21">
        <f>Q32+Q33</f>
        <v>2281.7524560940001</v>
      </c>
      <c r="R31" s="21">
        <f>R32+R33</f>
        <v>120717.40562053911</v>
      </c>
      <c r="S31" s="21">
        <f t="shared" si="51"/>
        <v>254711.68410770735</v>
      </c>
      <c r="T31" s="21">
        <f t="shared" si="51"/>
        <v>251440.39999999251</v>
      </c>
      <c r="U31" s="21">
        <f>U32+U33</f>
        <v>3271.2841077148187</v>
      </c>
      <c r="V31" s="11">
        <f t="shared" si="39"/>
        <v>1.3010176995084784E-2</v>
      </c>
      <c r="W31" s="11"/>
      <c r="X31" s="21">
        <f t="shared" ref="X31" si="52">X32+X33</f>
        <v>199897.41792166751</v>
      </c>
      <c r="Y31" s="21">
        <f>Y32+Y33</f>
        <v>54814.266186039822</v>
      </c>
      <c r="Z31" s="11">
        <f>Y31/ABS(X31)</f>
        <v>0.27421197710277345</v>
      </c>
    </row>
    <row r="32" spans="2:26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19">
        <v>1395.74049977</v>
      </c>
      <c r="P32" s="19">
        <v>26304.528108160001</v>
      </c>
      <c r="Q32" s="19">
        <v>2136.26320738</v>
      </c>
      <c r="R32" s="19">
        <v>97016.86047705001</v>
      </c>
      <c r="S32" s="39">
        <f>SUM(G32:R32)</f>
        <v>182579.26396191004</v>
      </c>
      <c r="T32" s="19">
        <v>178485.90000000008</v>
      </c>
      <c r="U32" s="19">
        <f t="shared" ref="U32:U33" si="53">S32-T32</f>
        <v>4093.3639619099558</v>
      </c>
      <c r="V32" s="12">
        <f t="shared" si="39"/>
        <v>2.2933822570354038E-2</v>
      </c>
      <c r="W32" s="12"/>
      <c r="X32" s="19">
        <v>57985.893506199995</v>
      </c>
      <c r="Y32" s="19">
        <f t="shared" ref="Y32:Y33" si="54">S32-X32</f>
        <v>124593.37045571004</v>
      </c>
      <c r="Z32" s="12">
        <f t="shared" ref="Z32:Z33" si="55">Y32/ABS(X32)</f>
        <v>2.148684152679103</v>
      </c>
    </row>
    <row r="33" spans="2:26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19">
        <v>1779.0476316669001</v>
      </c>
      <c r="P33" s="19">
        <v>14.164199999999999</v>
      </c>
      <c r="Q33" s="19">
        <v>145.48924871400001</v>
      </c>
      <c r="R33" s="19">
        <v>23700.545143489097</v>
      </c>
      <c r="S33" s="39">
        <f>SUM(G33:R33)</f>
        <v>72132.420145797296</v>
      </c>
      <c r="T33" s="19">
        <v>72954.499999992433</v>
      </c>
      <c r="U33" s="19">
        <f t="shared" si="53"/>
        <v>-822.07985419513716</v>
      </c>
      <c r="V33" s="12">
        <f t="shared" si="39"/>
        <v>-1.1268391315069289E-2</v>
      </c>
      <c r="W33" s="12"/>
      <c r="X33" s="19">
        <v>141911.52441546752</v>
      </c>
      <c r="Y33" s="19">
        <f t="shared" si="54"/>
        <v>-69779.104269670221</v>
      </c>
      <c r="Z33" s="12">
        <f t="shared" si="55"/>
        <v>-0.49170851033480062</v>
      </c>
    </row>
    <row r="34" spans="2:26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2"/>
      <c r="W34" s="12"/>
      <c r="X34" s="19"/>
      <c r="Y34" s="19"/>
      <c r="Z34" s="12"/>
    </row>
    <row r="35" spans="2:26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56">
        <f>638.67686214-343.855040000916-47.6154000015259+409.604642782397</f>
        <v>656.81106491995513</v>
      </c>
      <c r="P35" s="56">
        <v>916.05423023008916</v>
      </c>
      <c r="Q35" s="56">
        <v>274.50322433999997</v>
      </c>
      <c r="R35" s="56">
        <v>393.63355152999998</v>
      </c>
      <c r="S35" s="31">
        <f>SUM(G35:R35)</f>
        <v>16897.775319535591</v>
      </c>
      <c r="T35" s="24">
        <v>15545.800000000001</v>
      </c>
      <c r="U35" s="21">
        <f t="shared" ref="U35:U36" si="56">S35-T35</f>
        <v>1351.9753195355897</v>
      </c>
      <c r="V35" s="11">
        <f t="shared" si="39"/>
        <v>8.6967239996371348E-2</v>
      </c>
      <c r="W35" s="11"/>
      <c r="X35" s="24">
        <v>24208.721548690322</v>
      </c>
      <c r="Y35" s="21">
        <f>S35-X35</f>
        <v>-7310.9462291547316</v>
      </c>
      <c r="Z35" s="11">
        <f>Y35/ABS(X35)</f>
        <v>-0.30199637822470016</v>
      </c>
    </row>
    <row r="36" spans="2:26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6">
        <v>0</v>
      </c>
      <c r="P36" s="56">
        <v>0</v>
      </c>
      <c r="Q36" s="56">
        <v>0</v>
      </c>
      <c r="R36" s="56">
        <v>0</v>
      </c>
      <c r="S36" s="31">
        <f>SUM(G36:R36)</f>
        <v>0</v>
      </c>
      <c r="T36" s="24">
        <v>0</v>
      </c>
      <c r="U36" s="21">
        <f t="shared" si="56"/>
        <v>0</v>
      </c>
      <c r="V36" s="11">
        <v>0</v>
      </c>
      <c r="W36" s="11"/>
      <c r="X36" s="24">
        <v>13919.297999999999</v>
      </c>
      <c r="Y36" s="21">
        <f>S36-X36</f>
        <v>-13919.297999999999</v>
      </c>
      <c r="Z36" s="11">
        <f>Y36/ABS(X36)</f>
        <v>-1</v>
      </c>
    </row>
    <row r="37" spans="2:26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2"/>
      <c r="W37" s="12"/>
      <c r="X37" s="21"/>
      <c r="Y37" s="21"/>
      <c r="Z37" s="12"/>
    </row>
    <row r="38" spans="2:26" s="5" customFormat="1" x14ac:dyDescent="0.35">
      <c r="B38" s="5" t="s">
        <v>5</v>
      </c>
      <c r="C38" s="6"/>
      <c r="D38" s="6"/>
      <c r="E38" s="6"/>
      <c r="F38" s="6"/>
      <c r="G38" s="21">
        <f t="shared" ref="G38:T38" si="57">G39+G40</f>
        <v>11026.84115548</v>
      </c>
      <c r="H38" s="21">
        <f t="shared" si="57"/>
        <v>4218.3906721799995</v>
      </c>
      <c r="I38" s="21">
        <f t="shared" si="57"/>
        <v>15075.714464609999</v>
      </c>
      <c r="J38" s="21">
        <f t="shared" si="57"/>
        <v>25903.856244819999</v>
      </c>
      <c r="K38" s="21">
        <f t="shared" si="57"/>
        <v>29122.6350671</v>
      </c>
      <c r="L38" s="21">
        <f t="shared" si="57"/>
        <v>6839.53570958</v>
      </c>
      <c r="M38" s="21">
        <f t="shared" si="57"/>
        <v>29719.46022583</v>
      </c>
      <c r="N38" s="21">
        <f t="shared" si="57"/>
        <v>27784.0083189</v>
      </c>
      <c r="O38" s="21">
        <f t="shared" si="57"/>
        <v>15180.068586299996</v>
      </c>
      <c r="P38" s="21">
        <f t="shared" si="57"/>
        <v>10172.398883270002</v>
      </c>
      <c r="Q38" s="21">
        <f t="shared" si="57"/>
        <v>20586.884993520001</v>
      </c>
      <c r="R38" s="21">
        <f t="shared" si="57"/>
        <v>106318.25971293</v>
      </c>
      <c r="S38" s="21">
        <f t="shared" si="57"/>
        <v>301948.05403452</v>
      </c>
      <c r="T38" s="21">
        <f t="shared" si="57"/>
        <v>317370.43700000003</v>
      </c>
      <c r="U38" s="21">
        <f>SUM(U39:U40)</f>
        <v>-15422.382965480007</v>
      </c>
      <c r="V38" s="11">
        <f t="shared" si="39"/>
        <v>-4.8594264517082306E-2</v>
      </c>
      <c r="W38" s="11"/>
      <c r="X38" s="21">
        <f>X39+X40</f>
        <v>137571.62485267999</v>
      </c>
      <c r="Y38" s="21">
        <f>Y39+Y40</f>
        <v>164376.42918184001</v>
      </c>
      <c r="Z38" s="11">
        <f>Y38/ABS(X38)</f>
        <v>1.1948425364450279</v>
      </c>
    </row>
    <row r="39" spans="2:26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19">
        <v>1359.0487454300001</v>
      </c>
      <c r="P39" s="19">
        <v>2108.1523702200002</v>
      </c>
      <c r="Q39" s="19">
        <v>16931.300833810001</v>
      </c>
      <c r="R39" s="19">
        <v>93287.393825890002</v>
      </c>
      <c r="S39" s="39">
        <f>SUM(G39:R39)</f>
        <v>170728.05044794999</v>
      </c>
      <c r="T39" s="19">
        <v>170756.37699999998</v>
      </c>
      <c r="U39" s="19">
        <f>S39-T39</f>
        <v>-28.326552049984457</v>
      </c>
      <c r="V39" s="12">
        <f t="shared" si="39"/>
        <v>-1.6588869211007248E-4</v>
      </c>
      <c r="W39" s="12"/>
      <c r="X39" s="19">
        <v>21692.8521239</v>
      </c>
      <c r="Y39" s="19">
        <f t="shared" ref="Y39:Y40" si="58">S39-X39</f>
        <v>149035.19832405</v>
      </c>
      <c r="Z39" s="12">
        <f t="shared" ref="Z39:Z40" si="59">Y39/ABS(X39)</f>
        <v>6.8702445152360188</v>
      </c>
    </row>
    <row r="40" spans="2:26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19">
        <v>13821.019840869996</v>
      </c>
      <c r="P40" s="19">
        <v>8064.2465130500004</v>
      </c>
      <c r="Q40" s="19">
        <v>3655.5841597100002</v>
      </c>
      <c r="R40" s="19">
        <v>13030.86588704</v>
      </c>
      <c r="S40" s="39">
        <f>SUM(G40:R40)</f>
        <v>131220.00358657</v>
      </c>
      <c r="T40" s="19">
        <v>146614.06000000003</v>
      </c>
      <c r="U40" s="19">
        <f>S40-T40</f>
        <v>-15394.056413430022</v>
      </c>
      <c r="V40" s="12">
        <f t="shared" si="39"/>
        <v>-0.10499713610979751</v>
      </c>
      <c r="W40" s="12"/>
      <c r="X40" s="19">
        <v>115878.77272877999</v>
      </c>
      <c r="Y40" s="19">
        <f t="shared" si="58"/>
        <v>15341.230857790011</v>
      </c>
      <c r="Z40" s="12">
        <f t="shared" si="59"/>
        <v>0.13239034636392744</v>
      </c>
    </row>
    <row r="41" spans="2:26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12"/>
      <c r="W41" s="12"/>
      <c r="X41" s="20"/>
      <c r="Y41" s="20"/>
      <c r="Z41" s="12"/>
    </row>
    <row r="42" spans="2:26" x14ac:dyDescent="0.35">
      <c r="B42" s="5" t="s">
        <v>6</v>
      </c>
      <c r="C42" s="6"/>
      <c r="D42" s="6"/>
      <c r="E42" s="6"/>
      <c r="F42" s="6"/>
      <c r="G42" s="21">
        <f t="shared" ref="G42:U42" si="60">+G29+G31-G38+G35-G36</f>
        <v>-19506.678439535794</v>
      </c>
      <c r="H42" s="21">
        <f t="shared" si="60"/>
        <v>-293.95326681571754</v>
      </c>
      <c r="I42" s="21">
        <f t="shared" si="60"/>
        <v>-9630.1897078867205</v>
      </c>
      <c r="J42" s="21">
        <f t="shared" si="60"/>
        <v>-26003.650987414985</v>
      </c>
      <c r="K42" s="21">
        <f t="shared" si="60"/>
        <v>-40840.904444882217</v>
      </c>
      <c r="L42" s="21">
        <f t="shared" si="60"/>
        <v>37829.508464750681</v>
      </c>
      <c r="M42" s="21">
        <f t="shared" si="60"/>
        <v>44895.897410646015</v>
      </c>
      <c r="N42" s="21">
        <f t="shared" si="60"/>
        <v>-38881.345020474815</v>
      </c>
      <c r="O42" s="21">
        <f t="shared" si="60"/>
        <v>-18180.026874305371</v>
      </c>
      <c r="P42" s="21">
        <f t="shared" si="60"/>
        <v>18090.262859958631</v>
      </c>
      <c r="Q42" s="21">
        <f t="shared" si="60"/>
        <v>-35716.33568151261</v>
      </c>
      <c r="R42" s="21">
        <f t="shared" si="60"/>
        <v>67441.210602444364</v>
      </c>
      <c r="S42" s="21">
        <f t="shared" si="60"/>
        <v>-20796.205085028647</v>
      </c>
      <c r="T42" s="21">
        <f t="shared" si="60"/>
        <v>-42350.636957928407</v>
      </c>
      <c r="U42" s="21">
        <f t="shared" si="60"/>
        <v>21554.431872899731</v>
      </c>
      <c r="V42" s="11">
        <f t="shared" si="39"/>
        <v>0.50895177549070025</v>
      </c>
      <c r="W42" s="11"/>
      <c r="X42" s="21">
        <f>+X29+X31-X38+X35-X36</f>
        <v>73787.487988994704</v>
      </c>
      <c r="Y42" s="21">
        <f>+Y29+Y31-Y38+Y35-Y36</f>
        <v>-94583.693074023395</v>
      </c>
      <c r="Z42" s="11">
        <f>Y42/ABS(X42)</f>
        <v>-1.2818391796740718</v>
      </c>
    </row>
    <row r="43" spans="2:26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12"/>
      <c r="W43" s="12"/>
      <c r="X43" s="21"/>
      <c r="Y43" s="21"/>
      <c r="Z43" s="12"/>
    </row>
    <row r="44" spans="2:26" ht="16" thickBot="1" x14ac:dyDescent="0.4">
      <c r="B44" s="5" t="s">
        <v>7</v>
      </c>
      <c r="C44" s="6"/>
      <c r="D44" s="6"/>
      <c r="E44" s="6"/>
      <c r="F44" s="6"/>
      <c r="G44" s="21">
        <f t="shared" ref="G44:U44" si="61">+G29+G22</f>
        <v>-4240.8176002020809</v>
      </c>
      <c r="H44" s="21">
        <f t="shared" si="61"/>
        <v>5432.3135146242803</v>
      </c>
      <c r="I44" s="21">
        <f t="shared" si="61"/>
        <v>12155.486429470311</v>
      </c>
      <c r="J44" s="21">
        <f t="shared" si="61"/>
        <v>8365.577943360011</v>
      </c>
      <c r="K44" s="21">
        <f t="shared" si="61"/>
        <v>-4285.1335200599242</v>
      </c>
      <c r="L44" s="21">
        <f t="shared" si="61"/>
        <v>18743.76389272236</v>
      </c>
      <c r="M44" s="21">
        <f t="shared" si="61"/>
        <v>71396.333126423444</v>
      </c>
      <c r="N44" s="21">
        <f t="shared" si="61"/>
        <v>-7284.3761548448128</v>
      </c>
      <c r="O44" s="21">
        <f t="shared" si="61"/>
        <v>4206.7060567277695</v>
      </c>
      <c r="P44" s="21">
        <f t="shared" si="61"/>
        <v>16411.877971238544</v>
      </c>
      <c r="Q44" s="21">
        <f t="shared" si="61"/>
        <v>-12.665225366603408</v>
      </c>
      <c r="R44" s="21">
        <f t="shared" si="61"/>
        <v>68662.044229835243</v>
      </c>
      <c r="S44" s="21">
        <f t="shared" si="61"/>
        <v>189551.11066392841</v>
      </c>
      <c r="T44" s="21">
        <f t="shared" si="61"/>
        <v>190380.4410420791</v>
      </c>
      <c r="U44" s="21">
        <f t="shared" si="61"/>
        <v>-829.33037815066746</v>
      </c>
      <c r="V44" s="11">
        <f>U44/ABS(T44)</f>
        <v>-4.3561742667008714E-3</v>
      </c>
      <c r="W44" s="30"/>
      <c r="X44" s="21">
        <f>+X29+X22</f>
        <v>173337.54138854684</v>
      </c>
      <c r="Y44" s="21">
        <f>+Y29+Y22</f>
        <v>16213.569275381538</v>
      </c>
      <c r="Z44" s="11">
        <f>Y44/ABS(X44)</f>
        <v>9.3537551908837904E-2</v>
      </c>
    </row>
    <row r="45" spans="2:26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16"/>
      <c r="W45" s="29"/>
      <c r="X45" s="22"/>
      <c r="Y45" s="22"/>
      <c r="Z45" s="16"/>
    </row>
    <row r="46" spans="2:26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5"/>
      <c r="W46" s="15"/>
      <c r="X46" s="17"/>
      <c r="Y46" s="17"/>
      <c r="Z46" s="15"/>
    </row>
    <row r="47" spans="2:26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X47" s="17"/>
      <c r="Y47" s="17"/>
    </row>
    <row r="48" spans="2:26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X48" s="17"/>
      <c r="Y48" s="17"/>
    </row>
    <row r="49" spans="1:26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X49" s="17"/>
      <c r="Y49" s="17"/>
    </row>
    <row r="50" spans="1:26" ht="62.4" customHeight="1" x14ac:dyDescent="0.3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 t="shared" ref="J50:O50" si="62">J6</f>
        <v>Prov.</v>
      </c>
      <c r="K50" s="49" t="str">
        <f t="shared" si="62"/>
        <v>Prov.</v>
      </c>
      <c r="L50" s="49" t="str">
        <f t="shared" si="62"/>
        <v>Prov.</v>
      </c>
      <c r="M50" s="49" t="str">
        <f t="shared" si="62"/>
        <v>Prov.</v>
      </c>
      <c r="N50" s="49" t="str">
        <f t="shared" si="62"/>
        <v>Prov.</v>
      </c>
      <c r="O50" s="49" t="str">
        <f t="shared" si="62"/>
        <v>Prov.</v>
      </c>
      <c r="P50" s="49" t="str">
        <f t="shared" ref="P50:R51" si="63">P6</f>
        <v>Prov.</v>
      </c>
      <c r="Q50" s="49" t="str">
        <f t="shared" si="63"/>
        <v>Prov.</v>
      </c>
      <c r="R50" s="49" t="str">
        <f t="shared" si="63"/>
        <v>Prov.</v>
      </c>
      <c r="S50" s="49" t="s">
        <v>49</v>
      </c>
      <c r="T50" s="50" t="str">
        <f>T6</f>
        <v>Third Supplemtary Estimates</v>
      </c>
      <c r="U50" s="51"/>
      <c r="V50" s="51"/>
      <c r="W50" s="49"/>
      <c r="X50" s="49" t="str">
        <f>X6</f>
        <v>FY 2023/24</v>
      </c>
      <c r="Y50" s="51"/>
      <c r="Z50" s="7"/>
    </row>
    <row r="51" spans="1:26" ht="17.5" x14ac:dyDescent="0.3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S51" si="64">L7</f>
        <v>September</v>
      </c>
      <c r="M51" s="52" t="str">
        <f>M7</f>
        <v>October</v>
      </c>
      <c r="N51" s="52" t="str">
        <f>N7</f>
        <v>November</v>
      </c>
      <c r="O51" s="52" t="str">
        <f>O7</f>
        <v>December</v>
      </c>
      <c r="P51" s="52" t="str">
        <f t="shared" si="63"/>
        <v>January</v>
      </c>
      <c r="Q51" s="52" t="str">
        <f t="shared" si="63"/>
        <v>February</v>
      </c>
      <c r="R51" s="52" t="str">
        <f t="shared" si="63"/>
        <v>March</v>
      </c>
      <c r="S51" s="52" t="str">
        <f t="shared" si="64"/>
        <v>Apr-Mar.</v>
      </c>
      <c r="T51" s="52" t="str">
        <f>+T7</f>
        <v>Apr-Mar.</v>
      </c>
      <c r="U51" s="53" t="str">
        <f>U7</f>
        <v>Diff</v>
      </c>
      <c r="V51" s="53" t="str">
        <f>V7</f>
        <v>Diff %</v>
      </c>
      <c r="W51" s="52"/>
      <c r="X51" s="52" t="str">
        <f>+X7</f>
        <v>Apr-Mar.</v>
      </c>
      <c r="Y51" s="53" t="str">
        <f>Y7</f>
        <v>Diff</v>
      </c>
      <c r="Z51" s="8" t="str">
        <f>Z7</f>
        <v>Diff %</v>
      </c>
    </row>
    <row r="52" spans="1:26" x14ac:dyDescent="0.35">
      <c r="B52" s="3"/>
      <c r="C52" s="3"/>
      <c r="D52" s="3"/>
      <c r="E52" s="3"/>
      <c r="F52" s="3"/>
    </row>
    <row r="53" spans="1:26" x14ac:dyDescent="0.35">
      <c r="B53" s="4" t="s">
        <v>1</v>
      </c>
      <c r="C53" s="2"/>
      <c r="D53" s="2"/>
      <c r="E53" s="2"/>
      <c r="F53" s="2"/>
      <c r="G53" s="21">
        <f t="shared" ref="G53:T53" si="65">G55+G88+G90+G92+G94</f>
        <v>68530.851489447916</v>
      </c>
      <c r="H53" s="21">
        <f t="shared" si="65"/>
        <v>74559.555501974304</v>
      </c>
      <c r="I53" s="21">
        <f t="shared" si="65"/>
        <v>81786.802381740315</v>
      </c>
      <c r="J53" s="21">
        <f t="shared" si="65"/>
        <v>77002.927524500003</v>
      </c>
      <c r="K53" s="21">
        <f t="shared" si="65"/>
        <v>67117.993905390002</v>
      </c>
      <c r="L53" s="21">
        <f t="shared" si="65"/>
        <v>83648.664340742398</v>
      </c>
      <c r="M53" s="21">
        <f t="shared" si="65"/>
        <v>142704.7325319474</v>
      </c>
      <c r="N53" s="21">
        <f t="shared" si="65"/>
        <v>62292.414577205207</v>
      </c>
      <c r="O53" s="21">
        <f t="shared" si="65"/>
        <v>80915.261923347789</v>
      </c>
      <c r="P53" s="21">
        <f t="shared" si="65"/>
        <v>83904.772256468612</v>
      </c>
      <c r="Q53" s="21">
        <f t="shared" si="65"/>
        <v>75898.766316523295</v>
      </c>
      <c r="R53" s="21">
        <f t="shared" si="65"/>
        <v>162079.28596730519</v>
      </c>
      <c r="S53" s="21">
        <f t="shared" si="65"/>
        <v>1060442.0287165926</v>
      </c>
      <c r="T53" s="21">
        <f t="shared" si="65"/>
        <v>1076686.115997527</v>
      </c>
      <c r="U53" s="21">
        <f t="shared" ref="U53" si="66">S53-T53</f>
        <v>-16244.087280934444</v>
      </c>
      <c r="V53" s="11">
        <f t="shared" ref="V53" si="67">U53/ABS(T53)</f>
        <v>-1.5087115027841368E-2</v>
      </c>
      <c r="W53" s="11"/>
      <c r="X53" s="21">
        <f t="shared" ref="X53:Y53" si="68">X55+X88+X90+X92+X94</f>
        <v>925283.04043183674</v>
      </c>
      <c r="Y53" s="21">
        <f t="shared" si="68"/>
        <v>135158.98828475559</v>
      </c>
      <c r="Z53" s="11">
        <f>Y53/ABS(X53)</f>
        <v>0.14607312830642161</v>
      </c>
    </row>
    <row r="54" spans="1:26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1"/>
      <c r="V54" s="12"/>
      <c r="W54" s="12"/>
      <c r="X54" s="21"/>
      <c r="Y54" s="21"/>
      <c r="Z54" s="12"/>
    </row>
    <row r="55" spans="1:26" x14ac:dyDescent="0.35">
      <c r="B55" s="4" t="s">
        <v>9</v>
      </c>
      <c r="C55" s="2"/>
      <c r="D55" s="2"/>
      <c r="E55" s="2"/>
      <c r="F55" s="2"/>
      <c r="G55" s="21">
        <f t="shared" ref="G55:T55" si="69">G57+G65+G80</f>
        <v>65422.986912260007</v>
      </c>
      <c r="H55" s="21">
        <f t="shared" si="69"/>
        <v>68814.061651830008</v>
      </c>
      <c r="I55" s="21">
        <f t="shared" si="69"/>
        <v>74683.092157039995</v>
      </c>
      <c r="J55" s="21">
        <f t="shared" si="69"/>
        <v>61919.540986450003</v>
      </c>
      <c r="K55" s="21">
        <f t="shared" si="69"/>
        <v>62728.278698139999</v>
      </c>
      <c r="L55" s="21">
        <f t="shared" si="69"/>
        <v>75208.473863680003</v>
      </c>
      <c r="M55" s="21">
        <f t="shared" si="69"/>
        <v>66916.292483199999</v>
      </c>
      <c r="N55" s="21">
        <f t="shared" si="69"/>
        <v>59641.688290853999</v>
      </c>
      <c r="O55" s="21">
        <f t="shared" si="69"/>
        <v>72969.233861314016</v>
      </c>
      <c r="P55" s="21">
        <f t="shared" si="69"/>
        <v>76075.368497810006</v>
      </c>
      <c r="Q55" s="21">
        <f t="shared" si="69"/>
        <v>68385.503035130998</v>
      </c>
      <c r="R55" s="21">
        <f t="shared" si="69"/>
        <v>131857.69041118</v>
      </c>
      <c r="S55" s="21">
        <f t="shared" si="69"/>
        <v>884622.21084888908</v>
      </c>
      <c r="T55" s="21">
        <f t="shared" si="69"/>
        <v>896957.8</v>
      </c>
      <c r="U55" s="21">
        <f t="shared" ref="U55" si="70">S55-T55</f>
        <v>-12335.589151110966</v>
      </c>
      <c r="V55" s="11">
        <f t="shared" ref="V55:V63" si="71">U55/ABS(T55)</f>
        <v>-1.375269734106885E-2</v>
      </c>
      <c r="W55" s="11"/>
      <c r="X55" s="21">
        <f t="shared" ref="X55:Y55" si="72">X57+X65+X80</f>
        <v>831573.91613204102</v>
      </c>
      <c r="Y55" s="21">
        <f t="shared" si="72"/>
        <v>53048.29471684801</v>
      </c>
      <c r="Z55" s="11">
        <f>Y55/ABS(X55)</f>
        <v>6.3792639100075821E-2</v>
      </c>
    </row>
    <row r="56" spans="1:26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12"/>
      <c r="W56" s="12"/>
      <c r="X56" s="20"/>
      <c r="Y56" s="20"/>
      <c r="Z56" s="12"/>
    </row>
    <row r="57" spans="1:26" x14ac:dyDescent="0.35">
      <c r="B57" s="2"/>
      <c r="C57" s="2" t="s">
        <v>55</v>
      </c>
      <c r="D57" s="2"/>
      <c r="E57" s="2"/>
      <c r="F57" s="2"/>
      <c r="G57" s="19">
        <f t="shared" ref="G57:R57" si="73">SUM(G58:G63)</f>
        <v>19355.366971000003</v>
      </c>
      <c r="H57" s="19">
        <f t="shared" si="73"/>
        <v>16562.564015999997</v>
      </c>
      <c r="I57" s="19">
        <f t="shared" si="73"/>
        <v>30698.016259999997</v>
      </c>
      <c r="J57" s="19">
        <f t="shared" si="73"/>
        <v>16788.845234</v>
      </c>
      <c r="K57" s="19">
        <f t="shared" si="73"/>
        <v>15424.395360999999</v>
      </c>
      <c r="L57" s="19">
        <f t="shared" si="73"/>
        <v>30553.812364000001</v>
      </c>
      <c r="M57" s="19">
        <f t="shared" si="73"/>
        <v>17087.535917999998</v>
      </c>
      <c r="N57" s="19">
        <f t="shared" si="73"/>
        <v>13894.028499</v>
      </c>
      <c r="O57" s="19">
        <f t="shared" si="73"/>
        <v>26214.184182000005</v>
      </c>
      <c r="P57" s="19">
        <f t="shared" si="73"/>
        <v>21370.486862999998</v>
      </c>
      <c r="Q57" s="19">
        <f t="shared" si="73"/>
        <v>20716.714718000003</v>
      </c>
      <c r="R57" s="19">
        <f t="shared" si="73"/>
        <v>78230.274176999999</v>
      </c>
      <c r="S57" s="19">
        <f t="shared" ref="S57:U57" si="74">SUM(S58:S63)</f>
        <v>306896.22456299997</v>
      </c>
      <c r="T57" s="19">
        <f t="shared" si="74"/>
        <v>310148.33660143253</v>
      </c>
      <c r="U57" s="19">
        <f t="shared" si="74"/>
        <v>-3252.1120384325204</v>
      </c>
      <c r="V57" s="12">
        <f t="shared" si="71"/>
        <v>-1.0485666549331734E-2</v>
      </c>
      <c r="W57" s="12"/>
      <c r="X57" s="19">
        <f t="shared" ref="X57:Y57" si="75">SUM(X58:X63)</f>
        <v>274142.06569900003</v>
      </c>
      <c r="Y57" s="19">
        <f t="shared" si="75"/>
        <v>32754.158864000008</v>
      </c>
      <c r="Z57" s="12">
        <f t="shared" ref="Z57" si="76">Y57/ABS(X57)</f>
        <v>0.11947877747431551</v>
      </c>
    </row>
    <row r="58" spans="1:26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156.8331</v>
      </c>
      <c r="P58" s="19">
        <v>235.95849999999999</v>
      </c>
      <c r="Q58" s="19">
        <v>0</v>
      </c>
      <c r="R58" s="19">
        <v>78.884799999999998</v>
      </c>
      <c r="S58" s="39">
        <f>SUM(G58:R58)</f>
        <v>471.6764</v>
      </c>
      <c r="T58" s="19">
        <v>780</v>
      </c>
      <c r="U58" s="19">
        <f t="shared" ref="U58:U63" si="77">S58-T58</f>
        <v>-308.3236</v>
      </c>
      <c r="V58" s="12">
        <f t="shared" si="71"/>
        <v>-0.39528666666666668</v>
      </c>
      <c r="W58" s="12"/>
      <c r="X58" s="19">
        <v>0</v>
      </c>
      <c r="Y58" s="19">
        <f t="shared" ref="Y58:Y63" si="78">S58-X58</f>
        <v>471.6764</v>
      </c>
      <c r="Z58" s="12" t="s">
        <v>47</v>
      </c>
    </row>
    <row r="59" spans="1:26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19">
        <v>12707.062697999996</v>
      </c>
      <c r="P59" s="19">
        <v>1605.32689</v>
      </c>
      <c r="Q59" s="19">
        <v>1837.367424</v>
      </c>
      <c r="R59" s="19">
        <v>48579.322945</v>
      </c>
      <c r="S59" s="39">
        <f t="shared" ref="S59:S63" si="79">SUM(G59:R59)</f>
        <v>103683.263041</v>
      </c>
      <c r="T59" s="19">
        <v>112136.44505987599</v>
      </c>
      <c r="U59" s="19">
        <f t="shared" si="77"/>
        <v>-8453.1820188759884</v>
      </c>
      <c r="V59" s="12">
        <f t="shared" si="71"/>
        <v>-7.5383003396998688E-2</v>
      </c>
      <c r="W59" s="12"/>
      <c r="X59" s="19">
        <v>93150.804573000001</v>
      </c>
      <c r="Y59" s="19">
        <f t="shared" si="78"/>
        <v>10532.458467999997</v>
      </c>
      <c r="Z59" s="12">
        <f t="shared" ref="Z59:Z63" si="80">Y59/ABS(X59)</f>
        <v>0.11306889421170772</v>
      </c>
    </row>
    <row r="60" spans="1:26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19">
        <v>11034.426201000013</v>
      </c>
      <c r="P60" s="19">
        <v>13322.417916</v>
      </c>
      <c r="Q60" s="19">
        <v>14725.128325</v>
      </c>
      <c r="R60" s="19">
        <v>18300.823753000001</v>
      </c>
      <c r="S60" s="39">
        <f t="shared" si="79"/>
        <v>147633.17003000001</v>
      </c>
      <c r="T60" s="19">
        <v>145762.90560938147</v>
      </c>
      <c r="U60" s="19">
        <f t="shared" si="77"/>
        <v>1870.264420618536</v>
      </c>
      <c r="V60" s="12">
        <f t="shared" si="71"/>
        <v>1.2830866761331654E-2</v>
      </c>
      <c r="W60" s="12"/>
      <c r="X60" s="19">
        <v>134619.920694</v>
      </c>
      <c r="Y60" s="19">
        <f t="shared" si="78"/>
        <v>13013.249336000008</v>
      </c>
      <c r="Z60" s="12">
        <f t="shared" si="80"/>
        <v>9.6666594876251538E-2</v>
      </c>
    </row>
    <row r="61" spans="1:26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19">
        <v>161.20981900000001</v>
      </c>
      <c r="P61" s="19">
        <v>821.97386700000004</v>
      </c>
      <c r="Q61" s="19">
        <v>79.415234999999996</v>
      </c>
      <c r="R61" s="19">
        <v>135.634692</v>
      </c>
      <c r="S61" s="39">
        <f t="shared" si="79"/>
        <v>3681.8377740000001</v>
      </c>
      <c r="T61" s="19">
        <v>3719.8289298281761</v>
      </c>
      <c r="U61" s="19">
        <f t="shared" si="77"/>
        <v>-37.991155828176034</v>
      </c>
      <c r="V61" s="12">
        <f t="shared" si="71"/>
        <v>-1.0213145965809481E-2</v>
      </c>
      <c r="W61" s="12"/>
      <c r="X61" s="19">
        <v>3182.2250750000003</v>
      </c>
      <c r="Y61" s="19">
        <f t="shared" si="78"/>
        <v>499.61269899999979</v>
      </c>
      <c r="Z61" s="12">
        <f t="shared" si="80"/>
        <v>0.15700105656417146</v>
      </c>
    </row>
    <row r="62" spans="1:26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19">
        <v>397.73543599999977</v>
      </c>
      <c r="P62" s="19">
        <v>313.21819099999999</v>
      </c>
      <c r="Q62" s="19">
        <v>486.33833199999998</v>
      </c>
      <c r="R62" s="19">
        <v>5045.4910769999997</v>
      </c>
      <c r="S62" s="39">
        <f t="shared" si="79"/>
        <v>9409.3157719999999</v>
      </c>
      <c r="T62" s="19">
        <v>9877.8571775352993</v>
      </c>
      <c r="U62" s="19">
        <f t="shared" si="77"/>
        <v>-468.54140553529942</v>
      </c>
      <c r="V62" s="12">
        <f t="shared" si="71"/>
        <v>-4.7433506793444935E-2</v>
      </c>
      <c r="W62" s="12"/>
      <c r="X62" s="19">
        <v>7926.1441890000006</v>
      </c>
      <c r="Y62" s="19">
        <f t="shared" si="78"/>
        <v>1483.1715829999994</v>
      </c>
      <c r="Z62" s="12">
        <f t="shared" si="80"/>
        <v>0.18712397196336183</v>
      </c>
    </row>
    <row r="63" spans="1:26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19">
        <v>1756.9169280000001</v>
      </c>
      <c r="P63" s="19">
        <v>5071.5914990000001</v>
      </c>
      <c r="Q63" s="19">
        <v>3588.4654019999998</v>
      </c>
      <c r="R63" s="19">
        <v>6090.1169099999997</v>
      </c>
      <c r="S63" s="39">
        <f t="shared" si="79"/>
        <v>42016.961545999999</v>
      </c>
      <c r="T63" s="19">
        <v>37871.299824811591</v>
      </c>
      <c r="U63" s="19">
        <f t="shared" si="77"/>
        <v>4145.6617211884077</v>
      </c>
      <c r="V63" s="12">
        <f t="shared" si="71"/>
        <v>0.10946710940384345</v>
      </c>
      <c r="W63" s="12"/>
      <c r="X63" s="19">
        <v>35262.971167999996</v>
      </c>
      <c r="Y63" s="19">
        <f t="shared" si="78"/>
        <v>6753.9903780000022</v>
      </c>
      <c r="Z63" s="12">
        <f t="shared" si="80"/>
        <v>0.19153208462845098</v>
      </c>
    </row>
    <row r="64" spans="1:26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2"/>
      <c r="W64" s="12"/>
      <c r="X64" s="19"/>
      <c r="Y64" s="19"/>
      <c r="Z64" s="12"/>
    </row>
    <row r="65" spans="2:26" x14ac:dyDescent="0.35">
      <c r="B65" s="2"/>
      <c r="C65" s="2" t="s">
        <v>54</v>
      </c>
      <c r="D65" s="2"/>
      <c r="E65" s="2"/>
      <c r="F65" s="2"/>
      <c r="G65" s="19">
        <f t="shared" ref="G65:S65" si="81">SUM(G66:G78)</f>
        <v>22687.866880129997</v>
      </c>
      <c r="H65" s="19">
        <f t="shared" si="81"/>
        <v>23253.505496670001</v>
      </c>
      <c r="I65" s="19">
        <f t="shared" si="81"/>
        <v>21130.315241169999</v>
      </c>
      <c r="J65" s="19">
        <f t="shared" si="81"/>
        <v>21398.513473790001</v>
      </c>
      <c r="K65" s="19">
        <f t="shared" si="81"/>
        <v>21316.892862559998</v>
      </c>
      <c r="L65" s="19">
        <f t="shared" si="81"/>
        <v>21954.912999960001</v>
      </c>
      <c r="M65" s="19">
        <f t="shared" si="81"/>
        <v>21654.495292889998</v>
      </c>
      <c r="N65" s="19">
        <f t="shared" si="81"/>
        <v>20285.773654150002</v>
      </c>
      <c r="O65" s="19">
        <f t="shared" si="81"/>
        <v>21484.362054050001</v>
      </c>
      <c r="P65" s="19">
        <f t="shared" si="81"/>
        <v>27589.536526889999</v>
      </c>
      <c r="Q65" s="19">
        <f t="shared" si="81"/>
        <v>23426.229473399999</v>
      </c>
      <c r="R65" s="19">
        <f t="shared" si="81"/>
        <v>29634.336461220002</v>
      </c>
      <c r="S65" s="19">
        <f t="shared" si="81"/>
        <v>275816.74041688006</v>
      </c>
      <c r="T65" s="19">
        <f t="shared" ref="T65:U65" si="82">SUM(T66:T78)</f>
        <v>280301.22328154522</v>
      </c>
      <c r="U65" s="19">
        <f t="shared" si="82"/>
        <v>-4484.482864665204</v>
      </c>
      <c r="V65" s="12">
        <f t="shared" ref="V65:V78" si="83">U65/ABS(T65)</f>
        <v>-1.5998798764288013E-2</v>
      </c>
      <c r="W65" s="12"/>
      <c r="X65" s="19">
        <f t="shared" ref="X65:Y65" si="84">SUM(X66:X78)</f>
        <v>262976.68182853097</v>
      </c>
      <c r="Y65" s="19">
        <f t="shared" si="84"/>
        <v>12840.058588349006</v>
      </c>
      <c r="Z65" s="12">
        <f t="shared" ref="Z65:Z78" si="85">Y65/ABS(X65)</f>
        <v>4.882584455423742E-2</v>
      </c>
    </row>
    <row r="66" spans="2:26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26">
        <v>3.4083519999999998</v>
      </c>
      <c r="P66" s="26">
        <v>5.5868320000000002</v>
      </c>
      <c r="Q66" s="26">
        <v>10.307354999999999</v>
      </c>
      <c r="R66" s="26">
        <v>31.249573999999999</v>
      </c>
      <c r="S66" s="39">
        <f>SUM(G66:R66)</f>
        <v>97.711798999999985</v>
      </c>
      <c r="T66" s="26">
        <v>50.759685999999995</v>
      </c>
      <c r="U66" s="19">
        <f t="shared" ref="U66:U78" si="86">S66-T66</f>
        <v>46.95211299999999</v>
      </c>
      <c r="V66" s="12">
        <f t="shared" si="83"/>
        <v>0.92498824756323339</v>
      </c>
      <c r="W66" s="12"/>
      <c r="X66" s="26">
        <v>106.536967</v>
      </c>
      <c r="Y66" s="19">
        <f t="shared" ref="Y66:Y78" si="87">S66-X66</f>
        <v>-8.8251680000000192</v>
      </c>
      <c r="Z66" s="12">
        <f t="shared" si="85"/>
        <v>-8.2836673959378049E-2</v>
      </c>
    </row>
    <row r="67" spans="2:26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26">
        <v>840.21724500000005</v>
      </c>
      <c r="P67" s="26">
        <v>2874.0007770000002</v>
      </c>
      <c r="Q67" s="26">
        <v>1018.418034</v>
      </c>
      <c r="R67" s="26">
        <v>2868.9388979999999</v>
      </c>
      <c r="S67" s="39">
        <f t="shared" ref="S67:S78" si="88">SUM(G67:R67)</f>
        <v>20954.411383999999</v>
      </c>
      <c r="T67" s="26">
        <v>22775.910280731841</v>
      </c>
      <c r="U67" s="19">
        <f t="shared" si="86"/>
        <v>-1821.4988967318423</v>
      </c>
      <c r="V67" s="12">
        <f t="shared" si="83"/>
        <v>-7.9974801194787351E-2</v>
      </c>
      <c r="W67" s="12"/>
      <c r="X67" s="26">
        <v>24461.520634</v>
      </c>
      <c r="Y67" s="19">
        <f t="shared" si="87"/>
        <v>-3507.1092500000013</v>
      </c>
      <c r="Z67" s="12">
        <f t="shared" si="85"/>
        <v>-0.14337249521296466</v>
      </c>
    </row>
    <row r="68" spans="2:26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26">
        <v>3.7447680000000001</v>
      </c>
      <c r="P68" s="26">
        <v>257.02878600000003</v>
      </c>
      <c r="Q68" s="26">
        <v>15.731560999999999</v>
      </c>
      <c r="R68" s="26">
        <v>15.661467999999999</v>
      </c>
      <c r="S68" s="39">
        <f t="shared" si="88"/>
        <v>1019.5295030000002</v>
      </c>
      <c r="T68" s="26">
        <v>953.67593256285534</v>
      </c>
      <c r="U68" s="19">
        <f t="shared" si="86"/>
        <v>65.853570437144867</v>
      </c>
      <c r="V68" s="12">
        <f t="shared" si="83"/>
        <v>6.9052356454224098E-2</v>
      </c>
      <c r="W68" s="12"/>
      <c r="X68" s="26">
        <v>829.51935200000003</v>
      </c>
      <c r="Y68" s="19">
        <f t="shared" si="87"/>
        <v>190.01015100000018</v>
      </c>
      <c r="Z68" s="12">
        <f t="shared" si="85"/>
        <v>0.22906054035011852</v>
      </c>
    </row>
    <row r="69" spans="2:26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26">
        <v>472.04715299999998</v>
      </c>
      <c r="P69" s="26">
        <v>524.52278999999999</v>
      </c>
      <c r="Q69" s="26">
        <v>455.34917000000002</v>
      </c>
      <c r="R69" s="26">
        <v>480.93997000000002</v>
      </c>
      <c r="S69" s="39">
        <f t="shared" si="88"/>
        <v>5459.0746930000005</v>
      </c>
      <c r="T69" s="26">
        <v>5343.2895881608365</v>
      </c>
      <c r="U69" s="19">
        <f t="shared" si="86"/>
        <v>115.78510483916398</v>
      </c>
      <c r="V69" s="12">
        <f t="shared" si="83"/>
        <v>2.1669255040136667E-2</v>
      </c>
      <c r="W69" s="12"/>
      <c r="X69" s="26">
        <v>5220.8284599999997</v>
      </c>
      <c r="Y69" s="19">
        <f t="shared" si="87"/>
        <v>238.24623300000076</v>
      </c>
      <c r="Z69" s="12">
        <f t="shared" si="85"/>
        <v>4.5633798318667755E-2</v>
      </c>
    </row>
    <row r="70" spans="2:26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26">
        <v>64.073732309999997</v>
      </c>
      <c r="P70" s="26">
        <v>59.49652889</v>
      </c>
      <c r="Q70" s="26">
        <v>82.895597989999999</v>
      </c>
      <c r="R70" s="26">
        <v>187.51097321999998</v>
      </c>
      <c r="S70" s="39">
        <f t="shared" si="88"/>
        <v>1584.1529684699999</v>
      </c>
      <c r="T70" s="26">
        <v>2848.7594978277698</v>
      </c>
      <c r="U70" s="19">
        <f t="shared" si="86"/>
        <v>-1264.6065293577699</v>
      </c>
      <c r="V70" s="12">
        <f t="shared" si="83"/>
        <v>-0.44391480934843924</v>
      </c>
      <c r="W70" s="12"/>
      <c r="X70" s="26">
        <v>1613.1638821773092</v>
      </c>
      <c r="Y70" s="19">
        <f t="shared" si="87"/>
        <v>-29.010913707309328</v>
      </c>
      <c r="Z70" s="12">
        <f t="shared" si="85"/>
        <v>-1.7983860181739815E-2</v>
      </c>
    </row>
    <row r="71" spans="2:26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26">
        <v>14.232316000000001</v>
      </c>
      <c r="P71" s="26">
        <v>0</v>
      </c>
      <c r="Q71" s="26">
        <v>14.00104</v>
      </c>
      <c r="R71" s="26">
        <v>11.616892999999999</v>
      </c>
      <c r="S71" s="39">
        <f t="shared" si="88"/>
        <v>220.62593299999997</v>
      </c>
      <c r="T71" s="26">
        <v>234.87706402567014</v>
      </c>
      <c r="U71" s="19">
        <f t="shared" si="86"/>
        <v>-14.251131025670162</v>
      </c>
      <c r="V71" s="12">
        <f t="shared" si="83"/>
        <v>-6.0674851692256469E-2</v>
      </c>
      <c r="W71" s="12"/>
      <c r="X71" s="26">
        <v>42.849812353716381</v>
      </c>
      <c r="Y71" s="19">
        <f t="shared" si="87"/>
        <v>177.7761206462836</v>
      </c>
      <c r="Z71" s="12">
        <f t="shared" si="85"/>
        <v>4.1488191168441606</v>
      </c>
    </row>
    <row r="72" spans="2:26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26">
        <v>792.77738699999998</v>
      </c>
      <c r="P72" s="26">
        <v>690.24713399999996</v>
      </c>
      <c r="Q72" s="26">
        <v>692.39417041000002</v>
      </c>
      <c r="R72" s="26">
        <v>857.19535199999996</v>
      </c>
      <c r="S72" s="39">
        <f t="shared" si="88"/>
        <v>8450.3147664099997</v>
      </c>
      <c r="T72" s="26">
        <v>8713.9771714420804</v>
      </c>
      <c r="U72" s="19">
        <f t="shared" si="86"/>
        <v>-263.66240503208064</v>
      </c>
      <c r="V72" s="12">
        <f t="shared" si="83"/>
        <v>-3.0257412871836458E-2</v>
      </c>
      <c r="W72" s="12"/>
      <c r="X72" s="26">
        <v>8140.3643960000009</v>
      </c>
      <c r="Y72" s="19">
        <f t="shared" si="87"/>
        <v>309.95037040999887</v>
      </c>
      <c r="Z72" s="12">
        <f t="shared" si="85"/>
        <v>3.8075736580330699E-2</v>
      </c>
    </row>
    <row r="73" spans="2:26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26">
        <v>269.24637999999999</v>
      </c>
      <c r="P73" s="26">
        <v>331.29225700000001</v>
      </c>
      <c r="Q73" s="26">
        <v>313.98286999999999</v>
      </c>
      <c r="R73" s="26">
        <v>322.940539</v>
      </c>
      <c r="S73" s="39">
        <f t="shared" si="88"/>
        <v>3454.9154239999998</v>
      </c>
      <c r="T73" s="26">
        <v>3252.994260984186</v>
      </c>
      <c r="U73" s="19">
        <f t="shared" si="86"/>
        <v>201.92116301581382</v>
      </c>
      <c r="V73" s="12">
        <f t="shared" si="83"/>
        <v>6.2072400630280557E-2</v>
      </c>
      <c r="W73" s="12"/>
      <c r="X73" s="26">
        <v>3448.58637</v>
      </c>
      <c r="Y73" s="19">
        <f t="shared" si="87"/>
        <v>6.3290539999998146</v>
      </c>
      <c r="Z73" s="12">
        <f t="shared" si="85"/>
        <v>1.8352603997561512E-3</v>
      </c>
    </row>
    <row r="74" spans="2:26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26">
        <v>4287.9738887399917</v>
      </c>
      <c r="P74" s="26">
        <v>4750.8764449999999</v>
      </c>
      <c r="Q74" s="26">
        <v>4845.0985559999999</v>
      </c>
      <c r="R74" s="26">
        <v>8355.1664619999992</v>
      </c>
      <c r="S74" s="39">
        <f t="shared" si="88"/>
        <v>55488.496834999998</v>
      </c>
      <c r="T74" s="26">
        <v>54801.036641385435</v>
      </c>
      <c r="U74" s="19">
        <f t="shared" si="86"/>
        <v>687.46019361456274</v>
      </c>
      <c r="V74" s="12">
        <f t="shared" si="83"/>
        <v>1.2544656739128118E-2</v>
      </c>
      <c r="W74" s="12"/>
      <c r="X74" s="26">
        <v>47739.846832999996</v>
      </c>
      <c r="Y74" s="19">
        <f t="shared" si="87"/>
        <v>7748.6500020000021</v>
      </c>
      <c r="Z74" s="12">
        <f t="shared" si="85"/>
        <v>0.16230990495436143</v>
      </c>
    </row>
    <row r="75" spans="2:26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26">
        <v>210.19673</v>
      </c>
      <c r="P75" s="26">
        <v>219.81041999999999</v>
      </c>
      <c r="Q75" s="26">
        <v>222.04911200000001</v>
      </c>
      <c r="R75" s="26">
        <v>207.22984400000001</v>
      </c>
      <c r="S75" s="39">
        <f t="shared" si="88"/>
        <v>2650.3172340000001</v>
      </c>
      <c r="T75" s="26">
        <v>2671.3527528878831</v>
      </c>
      <c r="U75" s="19">
        <f t="shared" si="86"/>
        <v>-21.035518887882972</v>
      </c>
      <c r="V75" s="12">
        <f t="shared" si="83"/>
        <v>-7.8744818950407768E-3</v>
      </c>
      <c r="W75" s="12"/>
      <c r="X75" s="26">
        <v>2891.8065690000003</v>
      </c>
      <c r="Y75" s="19">
        <f t="shared" si="87"/>
        <v>-241.48933500000021</v>
      </c>
      <c r="Z75" s="12">
        <f t="shared" si="85"/>
        <v>-8.3508121735648561E-2</v>
      </c>
    </row>
    <row r="76" spans="2:26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26">
        <v>280.02555400000028</v>
      </c>
      <c r="P76" s="26">
        <v>309.83620300000001</v>
      </c>
      <c r="Q76" s="26">
        <v>241.91701</v>
      </c>
      <c r="R76" s="26">
        <v>602.94536000000005</v>
      </c>
      <c r="S76" s="39">
        <f t="shared" si="88"/>
        <v>3249.285214</v>
      </c>
      <c r="T76" s="26">
        <v>2757.9984654072391</v>
      </c>
      <c r="U76" s="19">
        <f t="shared" si="86"/>
        <v>491.28674859276089</v>
      </c>
      <c r="V76" s="12">
        <f t="shared" si="83"/>
        <v>0.17813162507333691</v>
      </c>
      <c r="W76" s="12"/>
      <c r="X76" s="26">
        <v>2784.1687470000002</v>
      </c>
      <c r="Y76" s="19">
        <f t="shared" si="87"/>
        <v>465.11646699999983</v>
      </c>
      <c r="Z76" s="12">
        <f t="shared" si="85"/>
        <v>0.16705757059487594</v>
      </c>
    </row>
    <row r="77" spans="2:26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26">
        <v>13665.374258000011</v>
      </c>
      <c r="P77" s="26">
        <v>16888.974518999999</v>
      </c>
      <c r="Q77" s="26">
        <v>14821.032359999999</v>
      </c>
      <c r="R77" s="26">
        <v>15115.989524000001</v>
      </c>
      <c r="S77" s="39">
        <f t="shared" si="88"/>
        <v>165440.59254200003</v>
      </c>
      <c r="T77" s="26">
        <v>168273.89656757258</v>
      </c>
      <c r="U77" s="19">
        <f t="shared" si="86"/>
        <v>-2833.30402557255</v>
      </c>
      <c r="V77" s="12">
        <f t="shared" si="83"/>
        <v>-1.6837454194416897E-2</v>
      </c>
      <c r="W77" s="12"/>
      <c r="X77" s="26">
        <v>158818.85438999999</v>
      </c>
      <c r="Y77" s="19">
        <f t="shared" si="87"/>
        <v>6621.7381520000345</v>
      </c>
      <c r="Z77" s="12">
        <f t="shared" si="85"/>
        <v>4.1693652667582591E-2</v>
      </c>
    </row>
    <row r="78" spans="2:26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26">
        <v>581.04429000000005</v>
      </c>
      <c r="P78" s="26">
        <v>677.86383499999999</v>
      </c>
      <c r="Q78" s="26">
        <v>693.052637</v>
      </c>
      <c r="R78" s="26">
        <v>576.95160399999997</v>
      </c>
      <c r="S78" s="39">
        <f t="shared" si="88"/>
        <v>7747.312120999999</v>
      </c>
      <c r="T78" s="26">
        <v>7622.6953725568537</v>
      </c>
      <c r="U78" s="19">
        <f t="shared" si="86"/>
        <v>124.6167484431453</v>
      </c>
      <c r="V78" s="12">
        <f t="shared" si="83"/>
        <v>1.6348121281586192E-2</v>
      </c>
      <c r="W78" s="12"/>
      <c r="X78" s="26">
        <v>6878.6354160000001</v>
      </c>
      <c r="Y78" s="19">
        <f t="shared" si="87"/>
        <v>868.67670499999895</v>
      </c>
      <c r="Z78" s="12">
        <f t="shared" si="85"/>
        <v>0.12628619667491314</v>
      </c>
    </row>
    <row r="79" spans="2:26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12"/>
      <c r="W79" s="12"/>
      <c r="X79" s="23"/>
      <c r="Y79" s="23"/>
      <c r="Z79" s="12"/>
    </row>
    <row r="80" spans="2:26" x14ac:dyDescent="0.35">
      <c r="B80" s="2"/>
      <c r="C80" s="2" t="s">
        <v>22</v>
      </c>
      <c r="D80" s="2"/>
      <c r="E80" s="2"/>
      <c r="F80" s="2"/>
      <c r="G80" s="19">
        <f t="shared" ref="G80:U80" si="89">SUM(G81:G86)</f>
        <v>23379.753061129999</v>
      </c>
      <c r="H80" s="19">
        <f t="shared" si="89"/>
        <v>28997.99213916</v>
      </c>
      <c r="I80" s="19">
        <f t="shared" si="89"/>
        <v>22854.760655870003</v>
      </c>
      <c r="J80" s="19">
        <f t="shared" si="89"/>
        <v>23732.182278660002</v>
      </c>
      <c r="K80" s="19">
        <f t="shared" si="89"/>
        <v>25986.990474580001</v>
      </c>
      <c r="L80" s="19">
        <f t="shared" si="89"/>
        <v>22699.748499720004</v>
      </c>
      <c r="M80" s="19">
        <f t="shared" si="89"/>
        <v>28174.261272310006</v>
      </c>
      <c r="N80" s="19">
        <f t="shared" si="89"/>
        <v>25461.886137703998</v>
      </c>
      <c r="O80" s="19">
        <f t="shared" si="89"/>
        <v>25270.687625264007</v>
      </c>
      <c r="P80" s="19">
        <f t="shared" si="89"/>
        <v>27115.345107920006</v>
      </c>
      <c r="Q80" s="19">
        <f t="shared" si="89"/>
        <v>24242.558843730993</v>
      </c>
      <c r="R80" s="19">
        <f t="shared" si="89"/>
        <v>23993.079772959998</v>
      </c>
      <c r="S80" s="19">
        <f t="shared" si="89"/>
        <v>301909.245869009</v>
      </c>
      <c r="T80" s="19">
        <f t="shared" si="89"/>
        <v>306508.24011702236</v>
      </c>
      <c r="U80" s="19">
        <f t="shared" si="89"/>
        <v>-4598.994248013335</v>
      </c>
      <c r="V80" s="12">
        <f t="shared" ref="V80:V86" si="90">U80/ABS(T80)</f>
        <v>-1.5004471808841017E-2</v>
      </c>
      <c r="W80" s="12"/>
      <c r="X80" s="19">
        <f>SUM(X81:X86)</f>
        <v>294455.16860451002</v>
      </c>
      <c r="Y80" s="19">
        <f>SUM(Y81:Y86)</f>
        <v>7454.0772644989993</v>
      </c>
      <c r="Z80" s="12">
        <f t="shared" ref="Z80:Z86" si="91">Y80/ABS(X80)</f>
        <v>2.531481209796916E-2</v>
      </c>
    </row>
    <row r="81" spans="1:26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26">
        <v>5749.1509817100077</v>
      </c>
      <c r="P81" s="26">
        <v>6192.8628548300003</v>
      </c>
      <c r="Q81" s="26">
        <v>5168.8556696799924</v>
      </c>
      <c r="R81" s="26">
        <v>5322.8930015599999</v>
      </c>
      <c r="S81" s="39">
        <f>SUM(G81:R81)</f>
        <v>66611.202580770027</v>
      </c>
      <c r="T81" s="26">
        <v>66734.857203816107</v>
      </c>
      <c r="U81" s="19">
        <f t="shared" ref="U81:U86" si="92">S81-T81</f>
        <v>-123.65462304608081</v>
      </c>
      <c r="V81" s="12">
        <f t="shared" si="90"/>
        <v>-1.8529240673794362E-3</v>
      </c>
      <c r="W81" s="12"/>
      <c r="X81" s="26">
        <v>62694.532175740009</v>
      </c>
      <c r="Y81" s="19">
        <f t="shared" ref="Y81:Y86" si="93">S81-X81</f>
        <v>3916.6704050300177</v>
      </c>
      <c r="Z81" s="12">
        <f t="shared" si="91"/>
        <v>6.2472280581839873E-2</v>
      </c>
    </row>
    <row r="82" spans="1:26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26">
        <v>469.08903927000006</v>
      </c>
      <c r="P82" s="26">
        <v>359.08166261000002</v>
      </c>
      <c r="Q82" s="26">
        <v>337.87225174000002</v>
      </c>
      <c r="R82" s="26">
        <v>393.75187982</v>
      </c>
      <c r="S82" s="39">
        <f t="shared" ref="S82:S86" si="94">SUM(G82:R82)</f>
        <v>4284.5572047800006</v>
      </c>
      <c r="T82" s="26">
        <v>4377.1519778344082</v>
      </c>
      <c r="U82" s="19">
        <f t="shared" si="92"/>
        <v>-92.594773054407597</v>
      </c>
      <c r="V82" s="12">
        <f t="shared" si="90"/>
        <v>-2.1154114255867985E-2</v>
      </c>
      <c r="W82" s="12"/>
      <c r="X82" s="26">
        <v>4058.5732078699998</v>
      </c>
      <c r="Y82" s="19">
        <f t="shared" si="93"/>
        <v>225.98399691000077</v>
      </c>
      <c r="Z82" s="12">
        <f t="shared" si="91"/>
        <v>5.5680650646338981E-2</v>
      </c>
    </row>
    <row r="83" spans="1:26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26">
        <v>2100.6205397900021</v>
      </c>
      <c r="P83" s="26">
        <v>2656.2149806000025</v>
      </c>
      <c r="Q83" s="26">
        <v>2683.7976063699998</v>
      </c>
      <c r="R83" s="26">
        <v>2306.4320036300005</v>
      </c>
      <c r="S83" s="39">
        <f t="shared" si="94"/>
        <v>28444.882199580006</v>
      </c>
      <c r="T83" s="26">
        <v>29238.838832539681</v>
      </c>
      <c r="U83" s="19">
        <f t="shared" si="92"/>
        <v>-793.95663295967461</v>
      </c>
      <c r="V83" s="12">
        <f t="shared" si="90"/>
        <v>-2.7154177958533917E-2</v>
      </c>
      <c r="W83" s="12"/>
      <c r="X83" s="26">
        <v>28838.743966729995</v>
      </c>
      <c r="Y83" s="19">
        <f t="shared" si="93"/>
        <v>-393.86176714998874</v>
      </c>
      <c r="Z83" s="12">
        <f t="shared" si="91"/>
        <v>-1.3657382845950918E-2</v>
      </c>
    </row>
    <row r="84" spans="1:26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26">
        <v>10184.24693585</v>
      </c>
      <c r="P84" s="26">
        <v>12052.63641995</v>
      </c>
      <c r="Q84" s="26">
        <v>9649.0595414809995</v>
      </c>
      <c r="R84" s="26">
        <v>10541.118359579999</v>
      </c>
      <c r="S84" s="39">
        <f t="shared" si="94"/>
        <v>126334.26766508499</v>
      </c>
      <c r="T84" s="26">
        <v>126649.19838617338</v>
      </c>
      <c r="U84" s="19">
        <f t="shared" si="92"/>
        <v>-314.93072108838533</v>
      </c>
      <c r="V84" s="12">
        <f t="shared" si="90"/>
        <v>-2.4866380924742364E-3</v>
      </c>
      <c r="W84" s="12"/>
      <c r="X84" s="26">
        <v>122315.71567299002</v>
      </c>
      <c r="Y84" s="19">
        <f t="shared" si="93"/>
        <v>4018.5519920949737</v>
      </c>
      <c r="Z84" s="12">
        <f t="shared" si="91"/>
        <v>3.2853930257323083E-2</v>
      </c>
    </row>
    <row r="85" spans="1:26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26">
        <v>6372.5374549999988</v>
      </c>
      <c r="P85" s="26">
        <v>5343.1442165500002</v>
      </c>
      <c r="Q85" s="26">
        <v>5958.7919104100001</v>
      </c>
      <c r="R85" s="26">
        <v>4947.6181654900001</v>
      </c>
      <c r="S85" s="39">
        <f t="shared" si="94"/>
        <v>70680.685596459996</v>
      </c>
      <c r="T85" s="26">
        <v>73918.11228319892</v>
      </c>
      <c r="U85" s="19">
        <f t="shared" si="92"/>
        <v>-3237.4266867389233</v>
      </c>
      <c r="V85" s="12">
        <f t="shared" si="90"/>
        <v>-4.3797475161913305E-2</v>
      </c>
      <c r="W85" s="12"/>
      <c r="X85" s="26">
        <v>71090.885034489998</v>
      </c>
      <c r="Y85" s="19">
        <f t="shared" si="93"/>
        <v>-410.19943803000206</v>
      </c>
      <c r="Z85" s="12">
        <f t="shared" si="91"/>
        <v>-5.7700707739254103E-3</v>
      </c>
    </row>
    <row r="86" spans="1:26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26">
        <v>395.04267364399999</v>
      </c>
      <c r="P86" s="26">
        <v>511.40497338</v>
      </c>
      <c r="Q86" s="26">
        <v>444.18186405</v>
      </c>
      <c r="R86" s="26">
        <v>481.26636287999997</v>
      </c>
      <c r="S86" s="39">
        <f t="shared" si="94"/>
        <v>5553.6506223340002</v>
      </c>
      <c r="T86" s="26">
        <v>5590.0814334598635</v>
      </c>
      <c r="U86" s="19">
        <f t="shared" si="92"/>
        <v>-36.430811125863329</v>
      </c>
      <c r="V86" s="12">
        <f t="shared" si="90"/>
        <v>-6.5170447979172362E-3</v>
      </c>
      <c r="W86" s="12"/>
      <c r="X86" s="26">
        <v>5456.7185466900028</v>
      </c>
      <c r="Y86" s="19">
        <f t="shared" si="93"/>
        <v>96.93207564399745</v>
      </c>
      <c r="Z86" s="12">
        <f t="shared" si="91"/>
        <v>1.7763803431422278E-2</v>
      </c>
    </row>
    <row r="87" spans="1:26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12"/>
      <c r="W87" s="12"/>
      <c r="X87" s="20"/>
      <c r="Y87" s="20"/>
      <c r="Z87" s="12"/>
    </row>
    <row r="88" spans="1:26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21">
        <v>7631.064172140279</v>
      </c>
      <c r="P88" s="21">
        <v>6943.2972344399996</v>
      </c>
      <c r="Q88" s="21">
        <v>7258.1263706</v>
      </c>
      <c r="R88" s="21">
        <v>30209.908858710001</v>
      </c>
      <c r="S88" s="31">
        <f>SUM(G88:R88)</f>
        <v>170224.03491425698</v>
      </c>
      <c r="T88" s="21">
        <v>174017.25066307775</v>
      </c>
      <c r="U88" s="21">
        <f>S88-T88</f>
        <v>-3793.215748820774</v>
      </c>
      <c r="V88" s="11">
        <f t="shared" ref="V88:V94" si="95">U88/ABS(T88)</f>
        <v>-2.1797929425772744E-2</v>
      </c>
      <c r="W88" s="11"/>
      <c r="X88" s="21">
        <v>83780.777971734802</v>
      </c>
      <c r="Y88" s="21">
        <f>S88-X88</f>
        <v>86443.256942522174</v>
      </c>
      <c r="Z88" s="11">
        <f>Y88/ABS(X88)</f>
        <v>1.0317791149144691</v>
      </c>
    </row>
    <row r="89" spans="1:26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31"/>
      <c r="T89" s="21"/>
      <c r="U89" s="21"/>
      <c r="V89" s="11"/>
      <c r="W89" s="11"/>
      <c r="X89" s="21"/>
      <c r="Y89" s="21"/>
      <c r="Z89" s="11"/>
    </row>
    <row r="90" spans="1:26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31">
        <f>SUM(G90:R90)</f>
        <v>0</v>
      </c>
      <c r="T90" s="24">
        <v>0</v>
      </c>
      <c r="U90" s="21">
        <f>S90-T90</f>
        <v>0</v>
      </c>
      <c r="V90" s="11">
        <v>0</v>
      </c>
      <c r="W90" s="11"/>
      <c r="X90" s="24">
        <v>1795.4742370200001</v>
      </c>
      <c r="Y90" s="21">
        <f>S90-X90</f>
        <v>-1795.4742370200001</v>
      </c>
      <c r="Z90" s="11">
        <f>Y90/ABS(X90)</f>
        <v>-1</v>
      </c>
    </row>
    <row r="91" spans="1:26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31"/>
      <c r="T91" s="21"/>
      <c r="U91" s="21"/>
      <c r="V91" s="11"/>
      <c r="W91" s="11"/>
      <c r="X91" s="21"/>
      <c r="Y91" s="21"/>
      <c r="Z91" s="11"/>
    </row>
    <row r="92" spans="1:26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31">
        <f>SUM(G92:R92)</f>
        <v>0</v>
      </c>
      <c r="T92" s="21">
        <v>0</v>
      </c>
      <c r="U92" s="21">
        <f>S92-T92</f>
        <v>0</v>
      </c>
      <c r="V92" s="11">
        <v>0</v>
      </c>
      <c r="W92" s="11"/>
      <c r="X92" s="21">
        <v>0</v>
      </c>
      <c r="Y92" s="21">
        <f>S92-X92</f>
        <v>0</v>
      </c>
      <c r="Z92" s="11">
        <v>0</v>
      </c>
    </row>
    <row r="93" spans="1:26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31"/>
      <c r="T93" s="21"/>
      <c r="U93" s="21"/>
      <c r="V93" s="11"/>
      <c r="W93" s="11"/>
      <c r="X93" s="21"/>
      <c r="Y93" s="21"/>
      <c r="Z93" s="11"/>
    </row>
    <row r="94" spans="1:26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v>314.96388989349998</v>
      </c>
      <c r="P94" s="31">
        <v>886.10652421859993</v>
      </c>
      <c r="Q94" s="31">
        <v>255.13691079229997</v>
      </c>
      <c r="R94" s="31">
        <v>11.686697415200001</v>
      </c>
      <c r="S94" s="31">
        <f>SUM(G94:R94)</f>
        <v>5595.7829534463999</v>
      </c>
      <c r="T94" s="31">
        <v>5711.0653344492657</v>
      </c>
      <c r="U94" s="21">
        <f>S94-T94</f>
        <v>-115.2823810028658</v>
      </c>
      <c r="V94" s="11">
        <f t="shared" si="95"/>
        <v>-2.0185792711471896E-2</v>
      </c>
      <c r="W94" s="32"/>
      <c r="X94" s="31">
        <v>8132.8720910409993</v>
      </c>
      <c r="Y94" s="21">
        <f>S94-X94</f>
        <v>-2537.0891375945994</v>
      </c>
      <c r="Z94" s="32">
        <f>Y94/ABS(X94)</f>
        <v>-0.31195488004654631</v>
      </c>
    </row>
    <row r="95" spans="1:26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4"/>
      <c r="Y95" s="34"/>
      <c r="Z95" s="35"/>
    </row>
    <row r="96" spans="1:26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7"/>
      <c r="W96" s="37"/>
      <c r="X96" s="36"/>
      <c r="Y96" s="36"/>
      <c r="Z96" s="37"/>
    </row>
    <row r="97" spans="1:26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13"/>
      <c r="W97" s="13"/>
      <c r="X97" s="25"/>
      <c r="Y97" s="25"/>
      <c r="Z97" s="13"/>
    </row>
    <row r="98" spans="1:26" x14ac:dyDescent="0.35">
      <c r="A98" s="28" t="s">
        <v>84</v>
      </c>
      <c r="V98" s="14"/>
      <c r="W98" s="14"/>
      <c r="Z98" s="14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T51 S19 S22 U22 U19 Y22 Y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(3)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2025-05-01T17:42:51Z</dcterms:modified>
</cp:coreProperties>
</file>