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esktop\"/>
    </mc:Choice>
  </mc:AlternateContent>
  <xr:revisionPtr revIDLastSave="0" documentId="8_{999ADDC9-C300-4E7E-982D-06376683BFEA}" xr6:coauthVersionLast="47" xr6:coauthVersionMax="47" xr10:uidLastSave="{00000000-0000-0000-0000-000000000000}"/>
  <bookViews>
    <workbookView xWindow="-110" yWindow="-110" windowWidth="19420" windowHeight="10560" tabRatio="685" firstSheet="1" activeTab="1" xr2:uid="{00000000-000D-0000-FFFF-FFFF00000000}"/>
  </bookViews>
  <sheets>
    <sheet name="A (3)" sheetId="4" state="hidden" r:id="rId1"/>
    <sheet name="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3" l="1"/>
  <c r="S21" i="3"/>
  <c r="S20" i="3"/>
  <c r="S24" i="3"/>
  <c r="S23" i="3"/>
  <c r="S27" i="3"/>
  <c r="S33" i="3"/>
  <c r="S32" i="3"/>
  <c r="S36" i="3"/>
  <c r="S35" i="3"/>
  <c r="S40" i="3"/>
  <c r="S39" i="3"/>
  <c r="S59" i="3"/>
  <c r="S60" i="3"/>
  <c r="S61" i="3"/>
  <c r="S62" i="3"/>
  <c r="S63" i="3"/>
  <c r="S58" i="3"/>
  <c r="S67" i="3"/>
  <c r="S68" i="3"/>
  <c r="S69" i="3"/>
  <c r="S70" i="3"/>
  <c r="S71" i="3"/>
  <c r="S72" i="3"/>
  <c r="S73" i="3"/>
  <c r="S74" i="3"/>
  <c r="S75" i="3"/>
  <c r="S76" i="3"/>
  <c r="S77" i="3"/>
  <c r="S78" i="3"/>
  <c r="S66" i="3"/>
  <c r="S94" i="3"/>
  <c r="S92" i="3"/>
  <c r="S90" i="3"/>
  <c r="S88" i="3"/>
  <c r="S82" i="3"/>
  <c r="S83" i="3"/>
  <c r="S84" i="3"/>
  <c r="S85" i="3"/>
  <c r="S86" i="3"/>
  <c r="S81" i="3"/>
  <c r="R57" i="3"/>
  <c r="R55" i="3" s="1"/>
  <c r="R65" i="3"/>
  <c r="R80" i="3"/>
  <c r="R19" i="3"/>
  <c r="R17" i="3" s="1"/>
  <c r="R16" i="3" s="1"/>
  <c r="R22" i="3"/>
  <c r="R26" i="3"/>
  <c r="R31" i="3"/>
  <c r="R38" i="3"/>
  <c r="R11" i="3"/>
  <c r="R12" i="3"/>
  <c r="R13" i="3"/>
  <c r="R14" i="3"/>
  <c r="R51" i="3"/>
  <c r="R50" i="3"/>
  <c r="Q19" i="3"/>
  <c r="Q17" i="3" s="1"/>
  <c r="Q16" i="3" s="1"/>
  <c r="Q22" i="3"/>
  <c r="Q26" i="3"/>
  <c r="Q11" i="3"/>
  <c r="Q12" i="3"/>
  <c r="Q13" i="3"/>
  <c r="Q14" i="3"/>
  <c r="Q31" i="3"/>
  <c r="Q38" i="3"/>
  <c r="Q50" i="3"/>
  <c r="Q51" i="3"/>
  <c r="Q57" i="3"/>
  <c r="Q65" i="3"/>
  <c r="Q80" i="3"/>
  <c r="R10" i="3" l="1"/>
  <c r="R53" i="3"/>
  <c r="R9" i="3"/>
  <c r="R29" i="3" s="1"/>
  <c r="Q55" i="3"/>
  <c r="P19" i="3"/>
  <c r="P22" i="3"/>
  <c r="P11" i="3"/>
  <c r="P12" i="3"/>
  <c r="P13" i="3"/>
  <c r="P14" i="3"/>
  <c r="P26" i="3"/>
  <c r="P31" i="3"/>
  <c r="P38" i="3"/>
  <c r="P57" i="3"/>
  <c r="P65" i="3"/>
  <c r="P80" i="3"/>
  <c r="R44" i="3" l="1"/>
  <c r="R42" i="3"/>
  <c r="Q53" i="3"/>
  <c r="Q10" i="3"/>
  <c r="Q9" i="3" s="1"/>
  <c r="Q29" i="3" s="1"/>
  <c r="P55" i="3"/>
  <c r="P53" i="3" s="1"/>
  <c r="P17" i="3"/>
  <c r="P16" i="3" s="1"/>
  <c r="P51" i="3"/>
  <c r="P50" i="3"/>
  <c r="U81" i="3"/>
  <c r="O31" i="3"/>
  <c r="O11" i="3"/>
  <c r="O12" i="3"/>
  <c r="O13" i="3"/>
  <c r="O14" i="3"/>
  <c r="O35" i="3"/>
  <c r="O19" i="3"/>
  <c r="O22" i="3"/>
  <c r="O26" i="3"/>
  <c r="O38" i="3"/>
  <c r="O57" i="3"/>
  <c r="O65" i="3"/>
  <c r="O80" i="3"/>
  <c r="O51" i="3"/>
  <c r="O50" i="3"/>
  <c r="P10" i="3" l="1"/>
  <c r="P9" i="3" s="1"/>
  <c r="P29" i="3" s="1"/>
  <c r="Q44" i="3"/>
  <c r="Q42" i="3"/>
  <c r="O17" i="3"/>
  <c r="O16" i="3"/>
  <c r="O55" i="3"/>
  <c r="T11" i="3"/>
  <c r="T12" i="3"/>
  <c r="T13" i="3"/>
  <c r="T14" i="3"/>
  <c r="N38" i="3"/>
  <c r="N31" i="3"/>
  <c r="N26" i="3"/>
  <c r="N22" i="3"/>
  <c r="N19" i="3"/>
  <c r="N11" i="3"/>
  <c r="N12" i="3"/>
  <c r="N13" i="3"/>
  <c r="N14" i="3"/>
  <c r="N50" i="3"/>
  <c r="N51" i="3"/>
  <c r="N80" i="3"/>
  <c r="N65" i="3"/>
  <c r="N57" i="3"/>
  <c r="T50" i="3"/>
  <c r="P42" i="3" l="1"/>
  <c r="P44" i="3"/>
  <c r="N55" i="3"/>
  <c r="N10" i="3" s="1"/>
  <c r="O53" i="3"/>
  <c r="O10" i="3"/>
  <c r="O9" i="3" s="1"/>
  <c r="O29" i="3" s="1"/>
  <c r="N53" i="3"/>
  <c r="N9" i="3"/>
  <c r="N17" i="3"/>
  <c r="N16" i="3" s="1"/>
  <c r="N94" i="4"/>
  <c r="T94" i="4" s="1"/>
  <c r="N92" i="4"/>
  <c r="T92" i="4" s="1"/>
  <c r="T13" i="4" s="1"/>
  <c r="N90" i="4"/>
  <c r="T90" i="4" s="1"/>
  <c r="N88" i="4"/>
  <c r="T88" i="4" s="1"/>
  <c r="N86" i="4"/>
  <c r="P86" i="4" s="1"/>
  <c r="Q86" i="4" s="1"/>
  <c r="N85" i="4"/>
  <c r="T85" i="4" s="1"/>
  <c r="U85" i="4" s="1"/>
  <c r="N84" i="4"/>
  <c r="T84" i="4" s="1"/>
  <c r="U84" i="4" s="1"/>
  <c r="N83" i="4"/>
  <c r="P83" i="4" s="1"/>
  <c r="Q83" i="4" s="1"/>
  <c r="N82" i="4"/>
  <c r="T82" i="4" s="1"/>
  <c r="U82" i="4" s="1"/>
  <c r="N81" i="4"/>
  <c r="P81" i="4" s="1"/>
  <c r="S80" i="4"/>
  <c r="O80" i="4"/>
  <c r="M80" i="4"/>
  <c r="L80" i="4"/>
  <c r="K80" i="4"/>
  <c r="J80" i="4"/>
  <c r="I80" i="4"/>
  <c r="H80" i="4"/>
  <c r="G80" i="4"/>
  <c r="N78" i="4"/>
  <c r="T78" i="4" s="1"/>
  <c r="U78" i="4" s="1"/>
  <c r="N77" i="4"/>
  <c r="P77" i="4" s="1"/>
  <c r="Q77" i="4" s="1"/>
  <c r="N76" i="4"/>
  <c r="T76" i="4" s="1"/>
  <c r="U76" i="4" s="1"/>
  <c r="N75" i="4"/>
  <c r="P75" i="4" s="1"/>
  <c r="Q75" i="4" s="1"/>
  <c r="N74" i="4"/>
  <c r="P74" i="4" s="1"/>
  <c r="Q74" i="4" s="1"/>
  <c r="N73" i="4"/>
  <c r="T73" i="4" s="1"/>
  <c r="U73" i="4" s="1"/>
  <c r="T72" i="4"/>
  <c r="U72" i="4" s="1"/>
  <c r="P72" i="4"/>
  <c r="Q72" i="4" s="1"/>
  <c r="N72" i="4"/>
  <c r="N71" i="4"/>
  <c r="T71" i="4" s="1"/>
  <c r="U71" i="4" s="1"/>
  <c r="N70" i="4"/>
  <c r="P70" i="4" s="1"/>
  <c r="Q70" i="4" s="1"/>
  <c r="N69" i="4"/>
  <c r="T69" i="4" s="1"/>
  <c r="U69" i="4" s="1"/>
  <c r="N68" i="4"/>
  <c r="T68" i="4" s="1"/>
  <c r="U68" i="4" s="1"/>
  <c r="N67" i="4"/>
  <c r="P67" i="4" s="1"/>
  <c r="Q67" i="4" s="1"/>
  <c r="N66" i="4"/>
  <c r="S65" i="4"/>
  <c r="S55" i="4" s="1"/>
  <c r="O65" i="4"/>
  <c r="M65" i="4"/>
  <c r="L65" i="4"/>
  <c r="K65" i="4"/>
  <c r="J65" i="4"/>
  <c r="I65" i="4"/>
  <c r="H65" i="4"/>
  <c r="G65" i="4"/>
  <c r="N63" i="4"/>
  <c r="T63" i="4" s="1"/>
  <c r="U63" i="4" s="1"/>
  <c r="N62" i="4"/>
  <c r="T62" i="4" s="1"/>
  <c r="U62" i="4" s="1"/>
  <c r="N61" i="4"/>
  <c r="T61" i="4" s="1"/>
  <c r="U61" i="4" s="1"/>
  <c r="N60" i="4"/>
  <c r="T60" i="4" s="1"/>
  <c r="U60" i="4" s="1"/>
  <c r="N59" i="4"/>
  <c r="T59" i="4" s="1"/>
  <c r="U59" i="4" s="1"/>
  <c r="N58" i="4"/>
  <c r="S57" i="4"/>
  <c r="O57" i="4"/>
  <c r="M57" i="4"/>
  <c r="L57" i="4"/>
  <c r="K57" i="4"/>
  <c r="K55" i="4" s="1"/>
  <c r="K53" i="4" s="1"/>
  <c r="J57" i="4"/>
  <c r="I57" i="4"/>
  <c r="H57" i="4"/>
  <c r="G57" i="4"/>
  <c r="M55" i="4"/>
  <c r="M10" i="4" s="1"/>
  <c r="M9" i="4" s="1"/>
  <c r="L55" i="4"/>
  <c r="L53" i="4" s="1"/>
  <c r="U51" i="4"/>
  <c r="T51" i="4"/>
  <c r="Q51" i="4"/>
  <c r="P51" i="4"/>
  <c r="N51" i="4"/>
  <c r="M51" i="4"/>
  <c r="L51" i="4"/>
  <c r="K51" i="4"/>
  <c r="J51" i="4"/>
  <c r="S50" i="4"/>
  <c r="M50" i="4"/>
  <c r="L50" i="4"/>
  <c r="K50" i="4"/>
  <c r="J50" i="4"/>
  <c r="B47" i="4"/>
  <c r="N40" i="4"/>
  <c r="T40" i="4" s="1"/>
  <c r="U40" i="4" s="1"/>
  <c r="N39" i="4"/>
  <c r="N38" i="4" s="1"/>
  <c r="S38" i="4"/>
  <c r="O38" i="4"/>
  <c r="M38" i="4"/>
  <c r="L38" i="4"/>
  <c r="K38" i="4"/>
  <c r="J38" i="4"/>
  <c r="I38" i="4"/>
  <c r="H38" i="4"/>
  <c r="G38" i="4"/>
  <c r="N36" i="4"/>
  <c r="T36" i="4" s="1"/>
  <c r="U36" i="4" s="1"/>
  <c r="N35" i="4"/>
  <c r="P35" i="4" s="1"/>
  <c r="Q35" i="4" s="1"/>
  <c r="N33" i="4"/>
  <c r="T33" i="4" s="1"/>
  <c r="U33" i="4" s="1"/>
  <c r="N32" i="4"/>
  <c r="N31" i="4" s="1"/>
  <c r="S31" i="4"/>
  <c r="O31" i="4"/>
  <c r="M31" i="4"/>
  <c r="L31" i="4"/>
  <c r="K31" i="4"/>
  <c r="J31" i="4"/>
  <c r="I31" i="4"/>
  <c r="H31" i="4"/>
  <c r="G31" i="4"/>
  <c r="J27" i="4"/>
  <c r="N27" i="4" s="1"/>
  <c r="S26" i="4"/>
  <c r="O26" i="4"/>
  <c r="M26" i="4"/>
  <c r="L26" i="4"/>
  <c r="K26" i="4"/>
  <c r="I26" i="4"/>
  <c r="H26" i="4"/>
  <c r="G26" i="4"/>
  <c r="N24" i="4"/>
  <c r="P24" i="4" s="1"/>
  <c r="Q24" i="4" s="1"/>
  <c r="N23" i="4"/>
  <c r="N22" i="4" s="1"/>
  <c r="S22" i="4"/>
  <c r="O22" i="4"/>
  <c r="M22" i="4"/>
  <c r="L22" i="4"/>
  <c r="K22" i="4"/>
  <c r="J22" i="4"/>
  <c r="I22" i="4"/>
  <c r="H22" i="4"/>
  <c r="G22" i="4"/>
  <c r="N21" i="4"/>
  <c r="P21" i="4" s="1"/>
  <c r="Q21" i="4" s="1"/>
  <c r="N20" i="4"/>
  <c r="N19" i="4" s="1"/>
  <c r="N17" i="4" s="1"/>
  <c r="S19" i="4"/>
  <c r="S17" i="4" s="1"/>
  <c r="O19" i="4"/>
  <c r="M19" i="4"/>
  <c r="M17" i="4" s="1"/>
  <c r="M16" i="4" s="1"/>
  <c r="L19" i="4"/>
  <c r="L17" i="4" s="1"/>
  <c r="L16" i="4" s="1"/>
  <c r="K19" i="4"/>
  <c r="K17" i="4" s="1"/>
  <c r="J19" i="4"/>
  <c r="J17" i="4" s="1"/>
  <c r="I19" i="4"/>
  <c r="I17" i="4" s="1"/>
  <c r="I16" i="4" s="1"/>
  <c r="H19" i="4"/>
  <c r="H17" i="4" s="1"/>
  <c r="H16" i="4" s="1"/>
  <c r="G19" i="4"/>
  <c r="G17" i="4" s="1"/>
  <c r="G16" i="4" s="1"/>
  <c r="N18" i="4"/>
  <c r="P18" i="4" s="1"/>
  <c r="O17" i="4"/>
  <c r="O16" i="4" s="1"/>
  <c r="S14" i="4"/>
  <c r="O14" i="4"/>
  <c r="M14" i="4"/>
  <c r="L14" i="4"/>
  <c r="K14" i="4"/>
  <c r="J14" i="4"/>
  <c r="I14" i="4"/>
  <c r="H14" i="4"/>
  <c r="G14" i="4"/>
  <c r="S13" i="4"/>
  <c r="O13" i="4"/>
  <c r="M13" i="4"/>
  <c r="L13" i="4"/>
  <c r="K13" i="4"/>
  <c r="J13" i="4"/>
  <c r="I13" i="4"/>
  <c r="H13" i="4"/>
  <c r="G13" i="4"/>
  <c r="S12" i="4"/>
  <c r="O12" i="4"/>
  <c r="M12" i="4"/>
  <c r="L12" i="4"/>
  <c r="K12" i="4"/>
  <c r="J12" i="4"/>
  <c r="I12" i="4"/>
  <c r="H12" i="4"/>
  <c r="G12" i="4"/>
  <c r="S11" i="4"/>
  <c r="O11" i="4"/>
  <c r="M11" i="4"/>
  <c r="L11" i="4"/>
  <c r="K11" i="4"/>
  <c r="J11" i="4"/>
  <c r="I11" i="4"/>
  <c r="H11" i="4"/>
  <c r="G11" i="4"/>
  <c r="S7" i="4"/>
  <c r="S51" i="4" s="1"/>
  <c r="O7" i="4"/>
  <c r="O51" i="4" s="1"/>
  <c r="O44" i="3" l="1"/>
  <c r="O42" i="3"/>
  <c r="N29" i="3"/>
  <c r="T18" i="4"/>
  <c r="U18" i="4" s="1"/>
  <c r="T21" i="4"/>
  <c r="U21" i="4" s="1"/>
  <c r="T24" i="4"/>
  <c r="U24" i="4" s="1"/>
  <c r="P36" i="4"/>
  <c r="P39" i="4"/>
  <c r="O55" i="4"/>
  <c r="O10" i="4" s="1"/>
  <c r="O9" i="4" s="1"/>
  <c r="O29" i="4" s="1"/>
  <c r="T39" i="4"/>
  <c r="T38" i="4" s="1"/>
  <c r="U38" i="4" s="1"/>
  <c r="I55" i="4"/>
  <c r="I10" i="4" s="1"/>
  <c r="I9" i="4" s="1"/>
  <c r="I29" i="4" s="1"/>
  <c r="N65" i="4"/>
  <c r="T74" i="4"/>
  <c r="U74" i="4" s="1"/>
  <c r="J55" i="4"/>
  <c r="J10" i="4" s="1"/>
  <c r="J9" i="4" s="1"/>
  <c r="P63" i="4"/>
  <c r="Q63" i="4" s="1"/>
  <c r="N13" i="4"/>
  <c r="N14" i="4"/>
  <c r="T67" i="4"/>
  <c r="U67" i="4" s="1"/>
  <c r="K16" i="4"/>
  <c r="G55" i="4"/>
  <c r="P76" i="4"/>
  <c r="Q76" i="4" s="1"/>
  <c r="N12" i="4"/>
  <c r="H55" i="4"/>
  <c r="N11" i="4"/>
  <c r="M53" i="4"/>
  <c r="P78" i="4"/>
  <c r="Q78" i="4" s="1"/>
  <c r="P82" i="4"/>
  <c r="Q82" i="4" s="1"/>
  <c r="S16" i="4"/>
  <c r="P33" i="4"/>
  <c r="Q33" i="4" s="1"/>
  <c r="N57" i="4"/>
  <c r="T83" i="4"/>
  <c r="U83" i="4" s="1"/>
  <c r="P90" i="4"/>
  <c r="P12" i="4" s="1"/>
  <c r="Q12" i="4" s="1"/>
  <c r="P92" i="4"/>
  <c r="P13" i="4" s="1"/>
  <c r="U94" i="4"/>
  <c r="T14" i="4"/>
  <c r="U14" i="4" s="1"/>
  <c r="N16" i="4"/>
  <c r="M29" i="4"/>
  <c r="P38" i="4"/>
  <c r="Q38" i="4" s="1"/>
  <c r="O53" i="4"/>
  <c r="P27" i="4"/>
  <c r="N26" i="4"/>
  <c r="T27" i="4"/>
  <c r="S10" i="4"/>
  <c r="S9" i="4" s="1"/>
  <c r="S29" i="4" s="1"/>
  <c r="S53" i="4"/>
  <c r="I53" i="4"/>
  <c r="T11" i="4"/>
  <c r="U11" i="4" s="1"/>
  <c r="U88" i="4"/>
  <c r="N55" i="4"/>
  <c r="Q18" i="4"/>
  <c r="T12" i="4"/>
  <c r="U12" i="4" s="1"/>
  <c r="U90" i="4"/>
  <c r="J16" i="4"/>
  <c r="G10" i="4"/>
  <c r="G9" i="4" s="1"/>
  <c r="G29" i="4" s="1"/>
  <c r="G53" i="4"/>
  <c r="H10" i="4"/>
  <c r="H9" i="4" s="1"/>
  <c r="H29" i="4" s="1"/>
  <c r="H53" i="4"/>
  <c r="Q81" i="4"/>
  <c r="P58" i="4"/>
  <c r="Q90" i="4"/>
  <c r="L10" i="4"/>
  <c r="L9" i="4" s="1"/>
  <c r="L29" i="4" s="1"/>
  <c r="T58" i="4"/>
  <c r="T57" i="4" s="1"/>
  <c r="P61" i="4"/>
  <c r="Q61" i="4" s="1"/>
  <c r="T35" i="4"/>
  <c r="U35" i="4" s="1"/>
  <c r="T81" i="4"/>
  <c r="P59" i="4"/>
  <c r="Q59" i="4" s="1"/>
  <c r="P68" i="4"/>
  <c r="Q68" i="4" s="1"/>
  <c r="T70" i="4"/>
  <c r="U70" i="4" s="1"/>
  <c r="P84" i="4"/>
  <c r="Q84" i="4" s="1"/>
  <c r="T86" i="4"/>
  <c r="U86" i="4" s="1"/>
  <c r="Q39" i="4"/>
  <c r="P32" i="4"/>
  <c r="P20" i="4"/>
  <c r="P23" i="4"/>
  <c r="J26" i="4"/>
  <c r="T32" i="4"/>
  <c r="P40" i="4"/>
  <c r="Q40" i="4" s="1"/>
  <c r="P73" i="4"/>
  <c r="Q73" i="4" s="1"/>
  <c r="T75" i="4"/>
  <c r="U75" i="4" s="1"/>
  <c r="N80" i="4"/>
  <c r="T77" i="4"/>
  <c r="U77" i="4" s="1"/>
  <c r="T20" i="4"/>
  <c r="T23" i="4"/>
  <c r="P62" i="4"/>
  <c r="Q62" i="4" s="1"/>
  <c r="P66" i="4"/>
  <c r="P71" i="4"/>
  <c r="Q71" i="4" s="1"/>
  <c r="P88" i="4"/>
  <c r="K10" i="4"/>
  <c r="K9" i="4" s="1"/>
  <c r="K29" i="4" s="1"/>
  <c r="T66" i="4"/>
  <c r="P94" i="4"/>
  <c r="U39" i="4"/>
  <c r="P60" i="4"/>
  <c r="Q60" i="4" s="1"/>
  <c r="P69" i="4"/>
  <c r="Q69" i="4" s="1"/>
  <c r="P85" i="4"/>
  <c r="Q85" i="4" s="1"/>
  <c r="N44" i="3" l="1"/>
  <c r="N42" i="3"/>
  <c r="P57" i="4"/>
  <c r="Q57" i="4" s="1"/>
  <c r="J53" i="4"/>
  <c r="P80" i="4"/>
  <c r="Q80" i="4" s="1"/>
  <c r="M44" i="4"/>
  <c r="M42" i="4"/>
  <c r="U20" i="4"/>
  <c r="T19" i="4"/>
  <c r="P14" i="4"/>
  <c r="Q14" i="4" s="1"/>
  <c r="Q94" i="4"/>
  <c r="G44" i="4"/>
  <c r="G42" i="4"/>
  <c r="P65" i="4"/>
  <c r="Q65" i="4" s="1"/>
  <c r="U57" i="4"/>
  <c r="T26" i="4"/>
  <c r="U26" i="4" s="1"/>
  <c r="U27" i="4"/>
  <c r="I42" i="4"/>
  <c r="I44" i="4"/>
  <c r="Q88" i="4"/>
  <c r="P11" i="4"/>
  <c r="Q11" i="4" s="1"/>
  <c r="S44" i="4"/>
  <c r="S42" i="4"/>
  <c r="P22" i="4"/>
  <c r="Q22" i="4" s="1"/>
  <c r="Q23" i="4"/>
  <c r="P19" i="4"/>
  <c r="Q20" i="4"/>
  <c r="L42" i="4"/>
  <c r="L44" i="4"/>
  <c r="O44" i="4"/>
  <c r="O42" i="4"/>
  <c r="N53" i="4"/>
  <c r="P53" i="4" s="1"/>
  <c r="Q53" i="4" s="1"/>
  <c r="N10" i="4"/>
  <c r="N9" i="4" s="1"/>
  <c r="N29" i="4" s="1"/>
  <c r="P55" i="4"/>
  <c r="H42" i="4"/>
  <c r="H44" i="4"/>
  <c r="U66" i="4"/>
  <c r="T65" i="4"/>
  <c r="U65" i="4" s="1"/>
  <c r="K44" i="4"/>
  <c r="K42" i="4"/>
  <c r="T80" i="4"/>
  <c r="U80" i="4" s="1"/>
  <c r="U81" i="4"/>
  <c r="T31" i="4"/>
  <c r="U31" i="4" s="1"/>
  <c r="U32" i="4"/>
  <c r="T22" i="4"/>
  <c r="U22" i="4" s="1"/>
  <c r="U23" i="4"/>
  <c r="P31" i="4"/>
  <c r="Q31" i="4" s="1"/>
  <c r="Q32" i="4"/>
  <c r="J29" i="4"/>
  <c r="P26" i="4"/>
  <c r="Q26" i="4" s="1"/>
  <c r="Q27" i="4"/>
  <c r="P10" i="4" l="1"/>
  <c r="Q55" i="4"/>
  <c r="Q19" i="4"/>
  <c r="P17" i="4"/>
  <c r="J44" i="4"/>
  <c r="J42" i="4"/>
  <c r="T55" i="4"/>
  <c r="N44" i="4"/>
  <c r="N42" i="4"/>
  <c r="U19" i="4"/>
  <c r="T17" i="4"/>
  <c r="P9" i="4" l="1"/>
  <c r="Q10" i="4"/>
  <c r="U17" i="4"/>
  <c r="T16" i="4"/>
  <c r="U16" i="4" s="1"/>
  <c r="U55" i="4"/>
  <c r="T10" i="4"/>
  <c r="T53" i="4"/>
  <c r="U53" i="4" s="1"/>
  <c r="P16" i="4"/>
  <c r="Q16" i="4" s="1"/>
  <c r="Q17" i="4"/>
  <c r="P29" i="4" l="1"/>
  <c r="Q9" i="4"/>
  <c r="U10" i="4"/>
  <c r="T9" i="4"/>
  <c r="P44" i="4" l="1"/>
  <c r="Q44" i="4" s="1"/>
  <c r="Q29" i="4"/>
  <c r="P42" i="4"/>
  <c r="Q42" i="4" s="1"/>
  <c r="T29" i="4"/>
  <c r="U9" i="4"/>
  <c r="T44" i="4" l="1"/>
  <c r="U44" i="4" s="1"/>
  <c r="U29" i="4"/>
  <c r="T42" i="4"/>
  <c r="U42" i="4" s="1"/>
  <c r="U23" i="3" l="1"/>
  <c r="V23" i="3" s="1"/>
  <c r="Y20" i="3"/>
  <c r="U18" i="3"/>
  <c r="Y33" i="3"/>
  <c r="Z33" i="3" s="1"/>
  <c r="Y36" i="3"/>
  <c r="Z36" i="3" s="1"/>
  <c r="U35" i="3"/>
  <c r="V35" i="3" s="1"/>
  <c r="Y40" i="3"/>
  <c r="Z40" i="3" s="1"/>
  <c r="U39" i="3"/>
  <c r="Y59" i="3"/>
  <c r="Z59" i="3" s="1"/>
  <c r="Y60" i="3"/>
  <c r="Z60" i="3" s="1"/>
  <c r="Y62" i="3"/>
  <c r="Z62" i="3" s="1"/>
  <c r="U63" i="3"/>
  <c r="V63" i="3" s="1"/>
  <c r="Y68" i="3"/>
  <c r="Z68" i="3" s="1"/>
  <c r="U69" i="3"/>
  <c r="V69" i="3" s="1"/>
  <c r="Y70" i="3"/>
  <c r="Z70" i="3" s="1"/>
  <c r="Y71" i="3"/>
  <c r="Z71" i="3" s="1"/>
  <c r="Y72" i="3"/>
  <c r="Z72" i="3" s="1"/>
  <c r="U73" i="3"/>
  <c r="V73" i="3" s="1"/>
  <c r="Y74" i="3"/>
  <c r="Z74" i="3" s="1"/>
  <c r="Y75" i="3"/>
  <c r="Z75" i="3" s="1"/>
  <c r="Y76" i="3"/>
  <c r="Z76" i="3" s="1"/>
  <c r="Y77" i="3"/>
  <c r="Z77" i="3" s="1"/>
  <c r="Y78" i="3"/>
  <c r="Z78" i="3" s="1"/>
  <c r="Y66" i="3"/>
  <c r="Z66" i="3" s="1"/>
  <c r="Y82" i="3"/>
  <c r="Z82" i="3" s="1"/>
  <c r="U83" i="3"/>
  <c r="V83" i="3" s="1"/>
  <c r="U84" i="3"/>
  <c r="V84" i="3" s="1"/>
  <c r="Y85" i="3"/>
  <c r="Z85" i="3" s="1"/>
  <c r="Y86" i="3"/>
  <c r="Z86" i="3" s="1"/>
  <c r="S14" i="3"/>
  <c r="S13" i="3"/>
  <c r="S12" i="3"/>
  <c r="Y88" i="3"/>
  <c r="M51" i="3"/>
  <c r="M50" i="3"/>
  <c r="M31" i="3"/>
  <c r="M38" i="3"/>
  <c r="M57" i="3"/>
  <c r="M65" i="3"/>
  <c r="M80" i="3"/>
  <c r="M26" i="3"/>
  <c r="M22" i="3"/>
  <c r="M19" i="3"/>
  <c r="M11" i="3"/>
  <c r="M12" i="3"/>
  <c r="M13" i="3"/>
  <c r="M14" i="3"/>
  <c r="Y94" i="3"/>
  <c r="X80" i="3"/>
  <c r="T80" i="3"/>
  <c r="L80" i="3"/>
  <c r="K80" i="3"/>
  <c r="J80" i="3"/>
  <c r="I80" i="3"/>
  <c r="H80" i="3"/>
  <c r="G80" i="3"/>
  <c r="X65" i="3"/>
  <c r="T65" i="3"/>
  <c r="L65" i="3"/>
  <c r="K65" i="3"/>
  <c r="J65" i="3"/>
  <c r="I65" i="3"/>
  <c r="H65" i="3"/>
  <c r="G65" i="3"/>
  <c r="Y61" i="3"/>
  <c r="Z61" i="3" s="1"/>
  <c r="U61" i="3"/>
  <c r="V61" i="3" s="1"/>
  <c r="X57" i="3"/>
  <c r="T57" i="3"/>
  <c r="L57" i="3"/>
  <c r="K57" i="3"/>
  <c r="J57" i="3"/>
  <c r="I57" i="3"/>
  <c r="H57" i="3"/>
  <c r="G57" i="3"/>
  <c r="Z51" i="3"/>
  <c r="Y51" i="3"/>
  <c r="V51" i="3"/>
  <c r="U51" i="3"/>
  <c r="S51" i="3"/>
  <c r="L51" i="3"/>
  <c r="K51" i="3"/>
  <c r="J51" i="3"/>
  <c r="X50" i="3"/>
  <c r="L50" i="3"/>
  <c r="K50" i="3"/>
  <c r="J50" i="3"/>
  <c r="B47" i="3"/>
  <c r="X38" i="3"/>
  <c r="T38" i="3"/>
  <c r="L38" i="3"/>
  <c r="K38" i="3"/>
  <c r="J38" i="3"/>
  <c r="I38" i="3"/>
  <c r="H38" i="3"/>
  <c r="G38" i="3"/>
  <c r="X31" i="3"/>
  <c r="T31" i="3"/>
  <c r="L31" i="3"/>
  <c r="K31" i="3"/>
  <c r="J31" i="3"/>
  <c r="I31" i="3"/>
  <c r="H31" i="3"/>
  <c r="G31" i="3"/>
  <c r="J27" i="3"/>
  <c r="X26" i="3"/>
  <c r="T26" i="3"/>
  <c r="L26" i="3"/>
  <c r="K26" i="3"/>
  <c r="I26" i="3"/>
  <c r="H26" i="3"/>
  <c r="G26" i="3"/>
  <c r="U24" i="3"/>
  <c r="X22" i="3"/>
  <c r="T22" i="3"/>
  <c r="L22" i="3"/>
  <c r="K22" i="3"/>
  <c r="J22" i="3"/>
  <c r="I22" i="3"/>
  <c r="H22" i="3"/>
  <c r="G22" i="3"/>
  <c r="X19" i="3"/>
  <c r="T19" i="3"/>
  <c r="L19" i="3"/>
  <c r="K19" i="3"/>
  <c r="J19" i="3"/>
  <c r="I19" i="3"/>
  <c r="H19" i="3"/>
  <c r="G19" i="3"/>
  <c r="X14" i="3"/>
  <c r="L14" i="3"/>
  <c r="K14" i="3"/>
  <c r="J14" i="3"/>
  <c r="I14" i="3"/>
  <c r="H14" i="3"/>
  <c r="G14" i="3"/>
  <c r="X13" i="3"/>
  <c r="L13" i="3"/>
  <c r="K13" i="3"/>
  <c r="J13" i="3"/>
  <c r="I13" i="3"/>
  <c r="H13" i="3"/>
  <c r="G13" i="3"/>
  <c r="X12" i="3"/>
  <c r="L12" i="3"/>
  <c r="K12" i="3"/>
  <c r="J12" i="3"/>
  <c r="I12" i="3"/>
  <c r="H12" i="3"/>
  <c r="G12" i="3"/>
  <c r="X11" i="3"/>
  <c r="L11" i="3"/>
  <c r="K11" i="3"/>
  <c r="J11" i="3"/>
  <c r="I11" i="3"/>
  <c r="H11" i="3"/>
  <c r="G11" i="3"/>
  <c r="X7" i="3"/>
  <c r="X51" i="3" s="1"/>
  <c r="T7" i="3"/>
  <c r="T51" i="3" s="1"/>
  <c r="M17" i="3" l="1"/>
  <c r="M16" i="3" s="1"/>
  <c r="J26" i="3"/>
  <c r="M55" i="3"/>
  <c r="Y69" i="3"/>
  <c r="Z69" i="3" s="1"/>
  <c r="G17" i="3"/>
  <c r="G16" i="3" s="1"/>
  <c r="M10" i="3"/>
  <c r="M9" i="3" s="1"/>
  <c r="M53" i="3"/>
  <c r="U71" i="3"/>
  <c r="V71" i="3" s="1"/>
  <c r="H17" i="3"/>
  <c r="H16" i="3" s="1"/>
  <c r="I17" i="3"/>
  <c r="I16" i="3" s="1"/>
  <c r="J17" i="3"/>
  <c r="U85" i="3"/>
  <c r="V85" i="3" s="1"/>
  <c r="U66" i="3"/>
  <c r="V66" i="3" s="1"/>
  <c r="I55" i="3"/>
  <c r="I10" i="3" s="1"/>
  <c r="I9" i="3" s="1"/>
  <c r="U92" i="3"/>
  <c r="U13" i="3" s="1"/>
  <c r="X17" i="3"/>
  <c r="X16" i="3" s="1"/>
  <c r="X55" i="3"/>
  <c r="X53" i="3" s="1"/>
  <c r="Y23" i="3"/>
  <c r="Z23" i="3" s="1"/>
  <c r="S31" i="3"/>
  <c r="U62" i="3"/>
  <c r="V62" i="3" s="1"/>
  <c r="U75" i="3"/>
  <c r="V75" i="3" s="1"/>
  <c r="U76" i="3"/>
  <c r="V76" i="3" s="1"/>
  <c r="Y92" i="3"/>
  <c r="Y13" i="3" s="1"/>
  <c r="G55" i="3"/>
  <c r="G10" i="3" s="1"/>
  <c r="G9" i="3" s="1"/>
  <c r="K17" i="3"/>
  <c r="K16" i="3" s="1"/>
  <c r="H55" i="3"/>
  <c r="H10" i="3" s="1"/>
  <c r="H9" i="3" s="1"/>
  <c r="Y84" i="3"/>
  <c r="Z84" i="3" s="1"/>
  <c r="J55" i="3"/>
  <c r="J53" i="3" s="1"/>
  <c r="Y73" i="3"/>
  <c r="Z73" i="3" s="1"/>
  <c r="L55" i="3"/>
  <c r="L10" i="3" s="1"/>
  <c r="L9" i="3" s="1"/>
  <c r="L17" i="3"/>
  <c r="L16" i="3" s="1"/>
  <c r="U33" i="3"/>
  <c r="V33" i="3" s="1"/>
  <c r="T55" i="3"/>
  <c r="T10" i="3" s="1"/>
  <c r="T9" i="3" s="1"/>
  <c r="S65" i="3"/>
  <c r="T17" i="3"/>
  <c r="T16" i="3" s="1"/>
  <c r="Y39" i="3"/>
  <c r="Y38" i="3" s="1"/>
  <c r="Z38" i="3" s="1"/>
  <c r="S57" i="3"/>
  <c r="K55" i="3"/>
  <c r="K10" i="3" s="1"/>
  <c r="K9" i="3" s="1"/>
  <c r="S19" i="3"/>
  <c r="U59" i="3"/>
  <c r="V59" i="3" s="1"/>
  <c r="U82" i="3"/>
  <c r="V82" i="3" s="1"/>
  <c r="V24" i="3"/>
  <c r="U22" i="3"/>
  <c r="V22" i="3" s="1"/>
  <c r="V81" i="3"/>
  <c r="V18" i="3"/>
  <c r="Y11" i="3"/>
  <c r="Z11" i="3" s="1"/>
  <c r="Z88" i="3"/>
  <c r="Z20" i="3"/>
  <c r="V39" i="3"/>
  <c r="S26" i="3"/>
  <c r="Y27" i="3"/>
  <c r="U27" i="3"/>
  <c r="Y14" i="3"/>
  <c r="Z14" i="3" s="1"/>
  <c r="Z94" i="3"/>
  <c r="U90" i="3"/>
  <c r="Y90" i="3"/>
  <c r="U60" i="3"/>
  <c r="V60" i="3" s="1"/>
  <c r="U74" i="3"/>
  <c r="V74" i="3" s="1"/>
  <c r="Y24" i="3"/>
  <c r="Z24" i="3" s="1"/>
  <c r="U32" i="3"/>
  <c r="S38" i="3"/>
  <c r="U72" i="3"/>
  <c r="V72" i="3" s="1"/>
  <c r="Y67" i="3"/>
  <c r="Z67" i="3" s="1"/>
  <c r="U77" i="3"/>
  <c r="V77" i="3" s="1"/>
  <c r="U86" i="3"/>
  <c r="V86" i="3" s="1"/>
  <c r="Y18" i="3"/>
  <c r="U58" i="3"/>
  <c r="V58" i="3" s="1"/>
  <c r="U70" i="3"/>
  <c r="V70" i="3" s="1"/>
  <c r="Y81" i="3"/>
  <c r="U36" i="3"/>
  <c r="Y58" i="3"/>
  <c r="Y63" i="3"/>
  <c r="Z63" i="3" s="1"/>
  <c r="S22" i="3"/>
  <c r="Y35" i="3"/>
  <c r="Z35" i="3" s="1"/>
  <c r="Y83" i="3"/>
  <c r="Z83" i="3" s="1"/>
  <c r="Y21" i="3"/>
  <c r="Z21" i="3" s="1"/>
  <c r="U40" i="3"/>
  <c r="V40" i="3" s="1"/>
  <c r="Y32" i="3"/>
  <c r="U68" i="3"/>
  <c r="V68" i="3" s="1"/>
  <c r="S80" i="3"/>
  <c r="U21" i="3"/>
  <c r="V21" i="3" s="1"/>
  <c r="U67" i="3"/>
  <c r="S11" i="3"/>
  <c r="U20" i="3"/>
  <c r="U78" i="3"/>
  <c r="V78" i="3" s="1"/>
  <c r="U88" i="3"/>
  <c r="U94" i="3"/>
  <c r="J16" i="3" l="1"/>
  <c r="M29" i="3"/>
  <c r="M42" i="3" s="1"/>
  <c r="G53" i="3"/>
  <c r="G29" i="3"/>
  <c r="G44" i="3" s="1"/>
  <c r="K29" i="3"/>
  <c r="K44" i="3" s="1"/>
  <c r="H29" i="3"/>
  <c r="H42" i="3" s="1"/>
  <c r="I29" i="3"/>
  <c r="I42" i="3" s="1"/>
  <c r="J10" i="3"/>
  <c r="J9" i="3" s="1"/>
  <c r="J29" i="3" s="1"/>
  <c r="J42" i="3" s="1"/>
  <c r="K53" i="3"/>
  <c r="I53" i="3"/>
  <c r="H53" i="3"/>
  <c r="L29" i="3"/>
  <c r="L44" i="3" s="1"/>
  <c r="Z39" i="3"/>
  <c r="X10" i="3"/>
  <c r="X9" i="3" s="1"/>
  <c r="X29" i="3" s="1"/>
  <c r="X42" i="3" s="1"/>
  <c r="T53" i="3"/>
  <c r="S17" i="3"/>
  <c r="S16" i="3" s="1"/>
  <c r="S55" i="3"/>
  <c r="U55" i="3" s="1"/>
  <c r="Y65" i="3"/>
  <c r="Z65" i="3" s="1"/>
  <c r="U80" i="3"/>
  <c r="V80" i="3" s="1"/>
  <c r="U38" i="3"/>
  <c r="V38" i="3" s="1"/>
  <c r="T29" i="3"/>
  <c r="T42" i="3" s="1"/>
  <c r="L53" i="3"/>
  <c r="H44" i="3"/>
  <c r="Y19" i="3"/>
  <c r="Z19" i="3" s="1"/>
  <c r="Y80" i="3"/>
  <c r="Z80" i="3" s="1"/>
  <c r="Z81" i="3"/>
  <c r="Z32" i="3"/>
  <c r="Y31" i="3"/>
  <c r="Z31" i="3" s="1"/>
  <c r="U57" i="3"/>
  <c r="V57" i="3" s="1"/>
  <c r="Y12" i="3"/>
  <c r="Z12" i="3" s="1"/>
  <c r="Z90" i="3"/>
  <c r="U31" i="3"/>
  <c r="V31" i="3" s="1"/>
  <c r="V32" i="3"/>
  <c r="V20" i="3"/>
  <c r="U19" i="3"/>
  <c r="Y57" i="3"/>
  <c r="V94" i="3"/>
  <c r="U14" i="3"/>
  <c r="V14" i="3" s="1"/>
  <c r="Y22" i="3"/>
  <c r="Z22" i="3" s="1"/>
  <c r="Z18" i="3"/>
  <c r="U12" i="3"/>
  <c r="V88" i="3"/>
  <c r="U11" i="3"/>
  <c r="V11" i="3" s="1"/>
  <c r="I44" i="3"/>
  <c r="Z27" i="3"/>
  <c r="Y26" i="3"/>
  <c r="Z26" i="3" s="1"/>
  <c r="V67" i="3"/>
  <c r="U65" i="3"/>
  <c r="V65" i="3" s="1"/>
  <c r="U26" i="3"/>
  <c r="V26" i="3" s="1"/>
  <c r="V27" i="3"/>
  <c r="M44" i="3" l="1"/>
  <c r="L42" i="3"/>
  <c r="G42" i="3"/>
  <c r="J44" i="3"/>
  <c r="K42" i="3"/>
  <c r="X44" i="3"/>
  <c r="S53" i="3"/>
  <c r="U53" i="3" s="1"/>
  <c r="V53" i="3" s="1"/>
  <c r="T44" i="3"/>
  <c r="S10" i="3"/>
  <c r="S9" i="3" s="1"/>
  <c r="S29" i="3" s="1"/>
  <c r="S42" i="3" s="1"/>
  <c r="Y55" i="3"/>
  <c r="Z57" i="3"/>
  <c r="V19" i="3"/>
  <c r="U17" i="3"/>
  <c r="Y17" i="3"/>
  <c r="V55" i="3"/>
  <c r="U10" i="3"/>
  <c r="S44" i="3" l="1"/>
  <c r="Y16" i="3"/>
  <c r="Z16" i="3" s="1"/>
  <c r="Z17" i="3"/>
  <c r="V17" i="3"/>
  <c r="U16" i="3"/>
  <c r="V16" i="3" s="1"/>
  <c r="Y10" i="3"/>
  <c r="Z55" i="3"/>
  <c r="Y53" i="3"/>
  <c r="Z53" i="3" s="1"/>
  <c r="V10" i="3"/>
  <c r="U9" i="3"/>
  <c r="Z10" i="3" l="1"/>
  <c r="Y9" i="3"/>
  <c r="U29" i="3"/>
  <c r="V9" i="3"/>
  <c r="Y29" i="3" l="1"/>
  <c r="Z9" i="3"/>
  <c r="V29" i="3"/>
  <c r="U44" i="3"/>
  <c r="V44" i="3" s="1"/>
  <c r="U42" i="3"/>
  <c r="V42" i="3" s="1"/>
  <c r="Y44" i="3" l="1"/>
  <c r="Z44" i="3" s="1"/>
  <c r="Y42" i="3"/>
  <c r="Z42" i="3" s="1"/>
  <c r="Z29" i="3"/>
</calcChain>
</file>

<file path=xl/sharedStrings.xml><?xml version="1.0" encoding="utf-8"?>
<sst xmlns="http://schemas.openxmlformats.org/spreadsheetml/2006/main" count="217" uniqueCount="85">
  <si>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</si>
  <si>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</si>
  <si>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</si>
  <si>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</si>
  <si>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</si>
  <si>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</si>
  <si>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</si>
  <si>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</si>
  <si>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</si>
  <si>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</si>
  <si>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</si>
  <si>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</si>
  <si>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</si>
  <si>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</si>
  <si>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</si>
  <si>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</si>
  <si>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</si>
  <si>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</si>
  <si>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</si>
  <si>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</si>
  <si>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</si>
  <si>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</si>
  <si>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</si>
  <si>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</si>
  <si>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</si>
  <si>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</si>
  <si>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</si>
  <si>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</si>
  <si>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</si>
  <si>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</si>
  <si>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</si>
  <si>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</si>
  <si>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</si>
  <si>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</si>
  <si>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</si>
  <si>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</si>
  <si>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</si>
  <si>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</si>
  <si>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</si>
  <si>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</si>
  <si>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</si>
  <si>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</si>
  <si>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</si>
  <si>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</si>
  <si>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</si>
  <si>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</si>
  <si>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</si>
  <si>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</si>
  <si>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</si>
  <si>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</si>
  <si>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</si>
  <si>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</si>
  <si>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</si>
  <si>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</si>
  <si>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</si>
  <si>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</si>
  <si>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</si>
  <si>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</si>
  <si>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</si>
  <si>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</si>
  <si>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</si>
  <si>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</si>
  <si>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</si>
  <si>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</si>
  <si>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</si>
  <si>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</si>
  <si>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</si>
  <si>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</si>
  <si>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</si>
  <si>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</si>
  <si>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</si>
  <si>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</si>
  <si>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August</t>
  </si>
  <si>
    <t>September</t>
  </si>
  <si>
    <t>November 29, 2024</t>
  </si>
  <si>
    <t>October</t>
  </si>
  <si>
    <t>Apr-Oct.</t>
  </si>
  <si>
    <t>November</t>
  </si>
  <si>
    <t>December</t>
  </si>
  <si>
    <t>January</t>
  </si>
  <si>
    <t>Third Supplemtary Estimates</t>
  </si>
  <si>
    <t>February</t>
  </si>
  <si>
    <t>March</t>
  </si>
  <si>
    <t>Apr-Mar.</t>
  </si>
  <si>
    <t>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</si>
</sst>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  <font>
      <b/>
      <sz val="14"/>
      <color theme="0"/>
      <name val="Bookman Old Style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rgb="FF00009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8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6" fillId="0" borderId="0" xfId="4012" applyNumberFormat="1" applyFont="1" applyFill="1" applyBorder="1" applyAlignment="1">
      <alignment horizontal="right" vertical="center" wrapText="1"/>
    </xf>
    <xf numFmtId="184" fontId="6" fillId="60" borderId="0" xfId="219" applyNumberFormat="1" applyFont="1" applyFill="1" applyAlignment="1">
      <alignment horizontal="right"/>
    </xf>
    <xf numFmtId="0" fontId="91" fillId="61" borderId="14" xfId="4011" applyFont="1" applyFill="1" applyBorder="1"/>
    <xf numFmtId="186" fontId="91" fillId="61" borderId="14" xfId="4012" applyNumberFormat="1" applyFont="1" applyFill="1" applyBorder="1" applyAlignment="1">
      <alignment horizontal="center" vertical="center"/>
    </xf>
    <xf numFmtId="169" fontId="91" fillId="61" borderId="14" xfId="4471" applyNumberFormat="1" applyFont="1" applyFill="1" applyBorder="1" applyAlignment="1">
      <alignment horizontal="center"/>
    </xf>
    <xf numFmtId="0" fontId="91" fillId="61" borderId="15" xfId="4011" applyFont="1" applyFill="1" applyBorder="1"/>
    <xf numFmtId="186" fontId="91" fillId="61" borderId="15" xfId="4012" applyNumberFormat="1" applyFont="1" applyFill="1" applyBorder="1" applyAlignment="1">
      <alignment horizontal="center" vertical="center"/>
    </xf>
    <xf numFmtId="186" fontId="91" fillId="61" borderId="15" xfId="4012" quotePrefix="1" applyNumberFormat="1" applyFont="1" applyFill="1" applyBorder="1" applyAlignment="1">
      <alignment horizontal="center" vertical="center"/>
    </xf>
    <xf numFmtId="169" fontId="91" fillId="61" borderId="15" xfId="4471" applyNumberFormat="1" applyFont="1" applyFill="1" applyBorder="1" applyAlignment="1">
      <alignment horizontal="center"/>
    </xf>
    <xf numFmtId="169" fontId="91" fillId="61" borderId="28" xfId="4471" applyNumberFormat="1" applyFont="1" applyFill="1" applyBorder="1" applyAlignment="1">
      <alignment horizontal="center"/>
    </xf>
    <xf numFmtId="186" fontId="60" fillId="1" borderId="14" xfId="501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169" fontId="57" fillId="1" borderId="14" xfId="2674" applyNumberFormat="1" applyFont="1" applyFill="1" applyBorder="1" applyAlignment="1">
      <alignment horizontal="center"/>
    </xf>
    <xf numFmtId="186" fontId="57" fillId="1" borderId="15" xfId="501" applyNumberFormat="1" applyFont="1" applyFill="1" applyBorder="1" applyAlignment="1">
      <alignment horizontal="center" vertical="center"/>
    </xf>
    <xf numFmtId="169" fontId="57" fillId="1" borderId="15" xfId="2674" applyNumberFormat="1" applyFont="1" applyFill="1" applyBorder="1" applyAlignment="1">
      <alignment horizontal="center"/>
    </xf>
    <xf numFmtId="0" fontId="57" fillId="0" borderId="0" xfId="4011" applyFont="1"/>
    <xf numFmtId="186" fontId="57" fillId="1" borderId="15" xfId="501" quotePrefix="1" applyNumberFormat="1" applyFont="1" applyFill="1" applyBorder="1" applyAlignment="1">
      <alignment horizontal="center" vertical="center"/>
    </xf>
    <xf numFmtId="184" fontId="7" fillId="0" borderId="0" xfId="219" applyNumberFormat="1" applyFont="1"/>
    <xf numFmtId="184" fontId="57" fillId="1" borderId="14" xfId="0" quotePrefix="1" applyNumberFormat="1" applyFont="1" applyFill="1" applyBorder="1" applyAlignment="1">
      <alignment horizont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opLeftCell="E24" zoomScale="82" zoomScaleNormal="80" workbookViewId="0">
      <selection activeCell="S18" sqref="S18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3" width="14.3828125" style="18" customWidth="1"/>
    <col min="14" max="14" width="16.07421875" style="18" customWidth="1"/>
    <col min="15" max="15" width="16" style="18" customWidth="1"/>
    <col min="16" max="16" width="11.4609375" style="18" customWidth="1"/>
    <col min="17" max="17" width="9.3828125" style="10" customWidth="1"/>
    <col min="18" max="18" width="2.15234375" style="10" customWidth="1"/>
    <col min="19" max="19" width="15.15234375" style="18" customWidth="1"/>
    <col min="20" max="20" width="12.15234375" style="18" customWidth="1"/>
    <col min="21" max="21" width="13.84375" style="10" customWidth="1"/>
    <col min="22" max="16384" width="8.921875" style="4"/>
  </cols>
  <sheetData>
    <row r="1" spans="2:22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S1" s="17"/>
      <c r="T1" s="17"/>
    </row>
    <row r="2" spans="2:22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S2" s="17"/>
      <c r="T2" s="17"/>
    </row>
    <row r="3" spans="2:22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S3" s="17"/>
      <c r="T3" s="17"/>
    </row>
    <row r="4" spans="2:22" x14ac:dyDescent="0.35">
      <c r="B4" s="2" t="s">
        <v>14</v>
      </c>
      <c r="C4" s="2"/>
      <c r="D4" s="2"/>
      <c r="E4" s="2"/>
      <c r="F4" s="2"/>
    </row>
    <row r="5" spans="2:22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S5" s="17"/>
      <c r="T5" s="17"/>
    </row>
    <row r="6" spans="2:22" ht="17.5" x14ac:dyDescent="0.35">
      <c r="B6" s="41"/>
      <c r="C6" s="41"/>
      <c r="D6" s="41"/>
      <c r="E6" s="41"/>
      <c r="F6" s="41"/>
      <c r="G6" s="42" t="s">
        <v>49</v>
      </c>
      <c r="H6" s="42" t="s">
        <v>49</v>
      </c>
      <c r="I6" s="42" t="s">
        <v>49</v>
      </c>
      <c r="J6" s="42" t="s">
        <v>49</v>
      </c>
      <c r="K6" s="42" t="s">
        <v>49</v>
      </c>
      <c r="L6" s="42" t="s">
        <v>49</v>
      </c>
      <c r="M6" s="42" t="s">
        <v>49</v>
      </c>
      <c r="N6" s="42" t="s">
        <v>49</v>
      </c>
      <c r="O6" s="42" t="s">
        <v>48</v>
      </c>
      <c r="P6" s="42"/>
      <c r="Q6" s="43"/>
      <c r="R6" s="43"/>
      <c r="S6" s="42" t="s">
        <v>52</v>
      </c>
      <c r="T6" s="42"/>
      <c r="U6" s="43"/>
    </row>
    <row r="7" spans="2:22" ht="17.5" x14ac:dyDescent="0.35">
      <c r="B7" s="44" t="s">
        <v>0</v>
      </c>
      <c r="C7" s="44"/>
      <c r="D7" s="44"/>
      <c r="E7" s="44"/>
      <c r="F7" s="44"/>
      <c r="G7" s="45" t="s">
        <v>35</v>
      </c>
      <c r="H7" s="45" t="s">
        <v>68</v>
      </c>
      <c r="I7" s="45" t="s">
        <v>70</v>
      </c>
      <c r="J7" s="45" t="s">
        <v>71</v>
      </c>
      <c r="K7" s="45" t="s">
        <v>72</v>
      </c>
      <c r="L7" s="45" t="s">
        <v>73</v>
      </c>
      <c r="M7" s="45" t="s">
        <v>75</v>
      </c>
      <c r="N7" s="46" t="s">
        <v>76</v>
      </c>
      <c r="O7" s="46" t="str">
        <f>N7</f>
        <v>Apr-Oct.</v>
      </c>
      <c r="P7" s="45" t="s">
        <v>36</v>
      </c>
      <c r="Q7" s="47" t="s">
        <v>39</v>
      </c>
      <c r="R7" s="47"/>
      <c r="S7" s="46" t="str">
        <f>N7</f>
        <v>Apr-Oct.</v>
      </c>
      <c r="T7" s="45" t="s">
        <v>36</v>
      </c>
      <c r="U7" s="47" t="s">
        <v>39</v>
      </c>
    </row>
    <row r="9" spans="2:22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P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si="1"/>
        <v>140490.78381976744</v>
      </c>
      <c r="N9" s="21">
        <f t="shared" si="1"/>
        <v>593137.57896356238</v>
      </c>
      <c r="O9" s="21">
        <f t="shared" si="1"/>
        <v>579437.79005933087</v>
      </c>
      <c r="P9" s="21">
        <f t="shared" si="1"/>
        <v>13699.788904231596</v>
      </c>
      <c r="Q9" s="11">
        <f t="shared" ref="Q9:Q14" si="2">P9/ABS(O9)</f>
        <v>2.3643243742919876E-2</v>
      </c>
      <c r="R9" s="11"/>
      <c r="S9" s="21">
        <f t="shared" ref="S9:T9" si="3">SUM(S10:S14)</f>
        <v>494470.8854362173</v>
      </c>
      <c r="T9" s="21">
        <f t="shared" si="3"/>
        <v>98666.693527345065</v>
      </c>
      <c r="U9" s="11">
        <f>T9/ABS(S9)</f>
        <v>0.19953994549204304</v>
      </c>
    </row>
    <row r="10" spans="2:22" x14ac:dyDescent="0.35">
      <c r="B10" s="2"/>
      <c r="C10" s="2" t="s">
        <v>9</v>
      </c>
      <c r="D10" s="2"/>
      <c r="E10" s="2"/>
      <c r="F10" s="2"/>
      <c r="G10" s="19">
        <f t="shared" ref="G10:P10" si="4">G55</f>
        <v>65422.986912260007</v>
      </c>
      <c r="H10" s="19">
        <f t="shared" si="4"/>
        <v>68814.061651830008</v>
      </c>
      <c r="I10" s="19">
        <f t="shared" si="4"/>
        <v>74683.092157039995</v>
      </c>
      <c r="J10" s="19">
        <f t="shared" si="4"/>
        <v>61919.540986450003</v>
      </c>
      <c r="K10" s="19">
        <f t="shared" si="4"/>
        <v>62728.278698139999</v>
      </c>
      <c r="L10" s="19">
        <f t="shared" si="4"/>
        <v>75208.473863680003</v>
      </c>
      <c r="M10" s="19">
        <f t="shared" si="4"/>
        <v>66916.292483199999</v>
      </c>
      <c r="N10" s="19">
        <f t="shared" si="4"/>
        <v>475692.72675260005</v>
      </c>
      <c r="O10" s="19">
        <f t="shared" si="4"/>
        <v>471401.07026720716</v>
      </c>
      <c r="P10" s="19">
        <f t="shared" si="4"/>
        <v>4291.6564853928867</v>
      </c>
      <c r="Q10" s="12">
        <f t="shared" si="2"/>
        <v>9.1040448486046522E-3</v>
      </c>
      <c r="R10" s="12"/>
      <c r="S10" s="19">
        <f>S55</f>
        <v>449850.56823286728</v>
      </c>
      <c r="T10" s="19">
        <f>T55</f>
        <v>25842.158519732715</v>
      </c>
      <c r="U10" s="12">
        <f t="shared" ref="U10:U12" si="5">T10/ABS(S10)</f>
        <v>5.7446095091638075E-2</v>
      </c>
    </row>
    <row r="11" spans="2:22" x14ac:dyDescent="0.35">
      <c r="B11" s="2"/>
      <c r="C11" s="2" t="s">
        <v>15</v>
      </c>
      <c r="D11" s="2"/>
      <c r="E11" s="2"/>
      <c r="F11" s="2"/>
      <c r="G11" s="19">
        <f t="shared" ref="G11:P11" si="6">G88</f>
        <v>2403.8771321200002</v>
      </c>
      <c r="H11" s="19">
        <f t="shared" si="6"/>
        <v>5614.4300006000003</v>
      </c>
      <c r="I11" s="19">
        <f t="shared" si="6"/>
        <v>6446.6167969493208</v>
      </c>
      <c r="J11" s="19">
        <f t="shared" si="6"/>
        <v>13084.36743355</v>
      </c>
      <c r="K11" s="19">
        <f t="shared" si="6"/>
        <v>4389.7152072500003</v>
      </c>
      <c r="L11" s="19">
        <f t="shared" si="6"/>
        <v>8314.608026089998</v>
      </c>
      <c r="M11" s="19">
        <f t="shared" si="6"/>
        <v>72991.900058167434</v>
      </c>
      <c r="N11" s="19">
        <f t="shared" si="6"/>
        <v>113245.51465472675</v>
      </c>
      <c r="O11" s="19">
        <f t="shared" si="6"/>
        <v>104729.72344920273</v>
      </c>
      <c r="P11" s="19">
        <f t="shared" si="6"/>
        <v>8515.7912055240158</v>
      </c>
      <c r="Q11" s="12">
        <f t="shared" si="2"/>
        <v>8.1312075741844639E-2</v>
      </c>
      <c r="R11" s="12"/>
      <c r="S11" s="19">
        <f>S88</f>
        <v>39474.199023685396</v>
      </c>
      <c r="T11" s="19">
        <f>T88</f>
        <v>73771.315631041361</v>
      </c>
      <c r="U11" s="12">
        <f t="shared" si="5"/>
        <v>1.8688489559161652</v>
      </c>
    </row>
    <row r="12" spans="2:22" x14ac:dyDescent="0.35">
      <c r="B12" s="2"/>
      <c r="C12" s="2" t="s">
        <v>11</v>
      </c>
      <c r="D12" s="2"/>
      <c r="E12" s="2"/>
      <c r="F12" s="2"/>
      <c r="G12" s="19">
        <f t="shared" ref="G12:P12" si="7">G90</f>
        <v>0</v>
      </c>
      <c r="H12" s="19">
        <f t="shared" si="7"/>
        <v>0</v>
      </c>
      <c r="I12" s="19">
        <f t="shared" si="7"/>
        <v>0</v>
      </c>
      <c r="J12" s="19">
        <f t="shared" si="7"/>
        <v>0</v>
      </c>
      <c r="K12" s="19">
        <f t="shared" si="7"/>
        <v>0</v>
      </c>
      <c r="L12" s="19">
        <f t="shared" si="7"/>
        <v>0</v>
      </c>
      <c r="M12" s="19">
        <f t="shared" si="7"/>
        <v>102.6175284</v>
      </c>
      <c r="N12" s="19">
        <f t="shared" si="7"/>
        <v>102.6175284</v>
      </c>
      <c r="O12" s="19">
        <f t="shared" si="7"/>
        <v>388.30370808761563</v>
      </c>
      <c r="P12" s="19">
        <f t="shared" si="7"/>
        <v>-285.68617968761566</v>
      </c>
      <c r="Q12" s="12">
        <f t="shared" si="2"/>
        <v>-0.73572869312686118</v>
      </c>
      <c r="R12" s="12"/>
      <c r="S12" s="19">
        <f>S90</f>
        <v>735.00725108999995</v>
      </c>
      <c r="T12" s="19">
        <f>T90</f>
        <v>-632.38972268999999</v>
      </c>
      <c r="U12" s="12">
        <f t="shared" si="5"/>
        <v>-0.86038569245701946</v>
      </c>
    </row>
    <row r="13" spans="2:22" x14ac:dyDescent="0.35">
      <c r="B13" s="2"/>
      <c r="C13" s="2" t="s">
        <v>16</v>
      </c>
      <c r="D13" s="2"/>
      <c r="E13" s="2"/>
      <c r="F13" s="2"/>
      <c r="G13" s="19">
        <f t="shared" ref="G13:P13" si="8">G92</f>
        <v>0</v>
      </c>
      <c r="H13" s="19">
        <f t="shared" si="8"/>
        <v>0</v>
      </c>
      <c r="I13" s="19">
        <f t="shared" si="8"/>
        <v>0</v>
      </c>
      <c r="J13" s="19">
        <f t="shared" si="8"/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 t="shared" si="8"/>
        <v>0</v>
      </c>
      <c r="Q13" s="12">
        <v>0</v>
      </c>
      <c r="R13" s="12"/>
      <c r="S13" s="19">
        <f>S92</f>
        <v>0</v>
      </c>
      <c r="T13" s="19">
        <f>T92</f>
        <v>0</v>
      </c>
      <c r="U13" s="12">
        <v>0</v>
      </c>
      <c r="V13" s="9"/>
    </row>
    <row r="14" spans="2:22" x14ac:dyDescent="0.35">
      <c r="B14" s="2"/>
      <c r="C14" s="2" t="s">
        <v>13</v>
      </c>
      <c r="D14" s="2"/>
      <c r="E14" s="2"/>
      <c r="F14" s="2"/>
      <c r="G14" s="19">
        <f t="shared" ref="G14:P14" si="9">G94</f>
        <v>703.98744506790001</v>
      </c>
      <c r="H14" s="19">
        <f t="shared" si="9"/>
        <v>131.06384954430001</v>
      </c>
      <c r="I14" s="19">
        <f t="shared" si="9"/>
        <v>657.09342775100015</v>
      </c>
      <c r="J14" s="19">
        <f t="shared" si="9"/>
        <v>1999.0191045000001</v>
      </c>
      <c r="K14" s="19">
        <f t="shared" si="9"/>
        <v>0</v>
      </c>
      <c r="L14" s="19">
        <f t="shared" si="9"/>
        <v>125.5824509724</v>
      </c>
      <c r="M14" s="19">
        <f t="shared" si="9"/>
        <v>479.97375</v>
      </c>
      <c r="N14" s="19">
        <f t="shared" si="9"/>
        <v>4096.7200278356004</v>
      </c>
      <c r="O14" s="19">
        <f t="shared" si="9"/>
        <v>2918.69263483329</v>
      </c>
      <c r="P14" s="19">
        <f t="shared" si="9"/>
        <v>1178.0273930023104</v>
      </c>
      <c r="Q14" s="12">
        <f t="shared" si="2"/>
        <v>0.40361474824141497</v>
      </c>
      <c r="R14" s="12"/>
      <c r="S14" s="19">
        <f>S94</f>
        <v>4411.1109285745997</v>
      </c>
      <c r="T14" s="19">
        <f>T94</f>
        <v>-314.39090073899933</v>
      </c>
      <c r="U14" s="12">
        <f t="shared" ref="U14" si="10">T14/ABS(S14)</f>
        <v>-7.1272499338526307E-2</v>
      </c>
    </row>
    <row r="15" spans="2:22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2"/>
      <c r="R15" s="12"/>
      <c r="S15" s="20"/>
      <c r="T15" s="20"/>
      <c r="U15" s="12"/>
    </row>
    <row r="16" spans="2:22" s="5" customFormat="1" x14ac:dyDescent="0.35">
      <c r="B16" s="5" t="s">
        <v>2</v>
      </c>
      <c r="C16" s="6"/>
      <c r="D16" s="6"/>
      <c r="E16" s="6"/>
      <c r="F16" s="6"/>
      <c r="G16" s="21">
        <f t="shared" ref="G16:O16" si="11">G17+G26</f>
        <v>86253.564988159997</v>
      </c>
      <c r="H16" s="21">
        <f t="shared" si="11"/>
        <v>84678.793416230023</v>
      </c>
      <c r="I16" s="21">
        <f t="shared" si="11"/>
        <v>80333.305413670008</v>
      </c>
      <c r="J16" s="21">
        <f t="shared" si="11"/>
        <v>84896.227836829989</v>
      </c>
      <c r="K16" s="21">
        <f t="shared" si="11"/>
        <v>89946.299486379925</v>
      </c>
      <c r="L16" s="21">
        <f t="shared" si="11"/>
        <v>81103.711389620032</v>
      </c>
      <c r="M16" s="21">
        <f t="shared" si="11"/>
        <v>84742.693530873963</v>
      </c>
      <c r="N16" s="21">
        <f t="shared" si="11"/>
        <v>591954.59606176394</v>
      </c>
      <c r="O16" s="21">
        <f t="shared" si="11"/>
        <v>603696.82921127905</v>
      </c>
      <c r="P16" s="21">
        <f>P17+P26</f>
        <v>-11742.233149515037</v>
      </c>
      <c r="Q16" s="11">
        <f>P16/ABS(O16)</f>
        <v>-1.9450546336074171E-2</v>
      </c>
      <c r="R16" s="11"/>
      <c r="S16" s="21">
        <f t="shared" ref="S16" si="12">S17+S26</f>
        <v>529986.59292593005</v>
      </c>
      <c r="T16" s="21">
        <f>T17+T26</f>
        <v>61968.003135833933</v>
      </c>
      <c r="U16" s="11">
        <f>T16/ABS(S16)</f>
        <v>0.11692371837884297</v>
      </c>
    </row>
    <row r="17" spans="2:21" x14ac:dyDescent="0.35">
      <c r="B17" s="2"/>
      <c r="C17" s="2" t="s">
        <v>17</v>
      </c>
      <c r="D17" s="2"/>
      <c r="E17" s="2"/>
      <c r="F17" s="2"/>
      <c r="G17" s="19">
        <f t="shared" ref="G17:P17" si="13">G18+G19+G22</f>
        <v>82479.658468840003</v>
      </c>
      <c r="H17" s="19">
        <f t="shared" si="13"/>
        <v>77107.889690900018</v>
      </c>
      <c r="I17" s="19">
        <f t="shared" si="13"/>
        <v>76447.567422150008</v>
      </c>
      <c r="J17" s="19">
        <f t="shared" si="13"/>
        <v>80750.238277619996</v>
      </c>
      <c r="K17" s="19">
        <f t="shared" si="13"/>
        <v>86787.364077689926</v>
      </c>
      <c r="L17" s="19">
        <f t="shared" si="13"/>
        <v>78918.562928750034</v>
      </c>
      <c r="M17" s="19">
        <f t="shared" si="13"/>
        <v>80166.339671563968</v>
      </c>
      <c r="N17" s="19">
        <f t="shared" si="13"/>
        <v>562657.62053751398</v>
      </c>
      <c r="O17" s="19">
        <f t="shared" si="13"/>
        <v>568705.12021127902</v>
      </c>
      <c r="P17" s="19">
        <f t="shared" si="13"/>
        <v>-6047.4996737650272</v>
      </c>
      <c r="Q17" s="12">
        <f>P17/ABS(O17)</f>
        <v>-1.0633805567845647E-2</v>
      </c>
      <c r="R17" s="12"/>
      <c r="S17" s="19">
        <f>S18+S19+S22</f>
        <v>503436.87479062006</v>
      </c>
      <c r="T17" s="19">
        <f>T18+T19+T22</f>
        <v>59220.745746893939</v>
      </c>
      <c r="U17" s="12">
        <f t="shared" ref="U17:U24" si="14">T17/ABS(S17)</f>
        <v>0.11763291231204291</v>
      </c>
    </row>
    <row r="18" spans="2:21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39">
        <f>SUM(G18:M18)</f>
        <v>201242.26336515398</v>
      </c>
      <c r="O18" s="19">
        <v>208166</v>
      </c>
      <c r="P18" s="19">
        <f>N18-O18</f>
        <v>-6923.73663484602</v>
      </c>
      <c r="Q18" s="12">
        <f t="shared" ref="Q18:Q42" si="15">P18/ABS(O18)</f>
        <v>-3.3260650801985051E-2</v>
      </c>
      <c r="R18" s="12"/>
      <c r="S18" s="19">
        <v>165030.27961981006</v>
      </c>
      <c r="T18" s="19">
        <f t="shared" ref="T18" si="16">N18-S18</f>
        <v>36211.983745343925</v>
      </c>
      <c r="U18" s="12">
        <f t="shared" si="14"/>
        <v>0.21942630060839499</v>
      </c>
    </row>
    <row r="19" spans="2:21" x14ac:dyDescent="0.35">
      <c r="B19" s="2"/>
      <c r="C19" s="2"/>
      <c r="D19" s="2" t="s">
        <v>43</v>
      </c>
      <c r="E19" s="2"/>
      <c r="F19" s="2"/>
      <c r="G19" s="19">
        <f t="shared" ref="G19:P19" si="17">G20+G21</f>
        <v>38201.963000000003</v>
      </c>
      <c r="H19" s="19">
        <f t="shared" si="17"/>
        <v>35630.78</v>
      </c>
      <c r="I19" s="19">
        <f t="shared" si="17"/>
        <v>36653.375999999997</v>
      </c>
      <c r="J19" s="38">
        <f t="shared" si="17"/>
        <v>36998.612999999998</v>
      </c>
      <c r="K19" s="38">
        <f t="shared" si="17"/>
        <v>37249.156999999999</v>
      </c>
      <c r="L19" s="38">
        <f t="shared" si="17"/>
        <v>36157.428</v>
      </c>
      <c r="M19" s="38">
        <f t="shared" si="17"/>
        <v>36353.448000000004</v>
      </c>
      <c r="N19" s="19">
        <f t="shared" si="17"/>
        <v>257244.76500000001</v>
      </c>
      <c r="O19" s="19">
        <f t="shared" si="17"/>
        <v>258162.11300000001</v>
      </c>
      <c r="P19" s="19">
        <f t="shared" si="17"/>
        <v>-917.34799999998177</v>
      </c>
      <c r="Q19" s="12">
        <f t="shared" si="15"/>
        <v>-3.5533796548991746E-3</v>
      </c>
      <c r="R19" s="12"/>
      <c r="S19" s="19">
        <f>S20+S21</f>
        <v>240573.98050698001</v>
      </c>
      <c r="T19" s="19">
        <f>T20+T21</f>
        <v>16670.784493020008</v>
      </c>
      <c r="U19" s="12">
        <f t="shared" si="14"/>
        <v>6.9295875048034639E-2</v>
      </c>
    </row>
    <row r="20" spans="2:21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9">
        <f>SUM(G20:M20)</f>
        <v>243499.70356593002</v>
      </c>
      <c r="O20" s="19">
        <v>241737.08966803821</v>
      </c>
      <c r="P20" s="19">
        <f t="shared" ref="P20:P21" si="18">N20-O20</f>
        <v>1762.6138978918025</v>
      </c>
      <c r="Q20" s="12">
        <f>P20/ABS(O20)</f>
        <v>7.2914499811025492E-3</v>
      </c>
      <c r="R20" s="12"/>
      <c r="S20" s="19">
        <v>224832.45140404601</v>
      </c>
      <c r="T20" s="19">
        <f t="shared" ref="T20:T21" si="19">N20-S20</f>
        <v>18667.252161884011</v>
      </c>
      <c r="U20" s="12">
        <f t="shared" si="14"/>
        <v>8.3027392377344689E-2</v>
      </c>
    </row>
    <row r="21" spans="2:21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9">
        <f>SUM(G21:M21)</f>
        <v>13745.061434069999</v>
      </c>
      <c r="O21" s="19">
        <v>16425.023331961784</v>
      </c>
      <c r="P21" s="19">
        <f t="shared" si="18"/>
        <v>-2679.9618978917842</v>
      </c>
      <c r="Q21" s="12">
        <f t="shared" si="15"/>
        <v>-0.16316335409258095</v>
      </c>
      <c r="R21" s="12"/>
      <c r="S21" s="19">
        <v>15741.529102934001</v>
      </c>
      <c r="T21" s="19">
        <f t="shared" si="19"/>
        <v>-1996.4676688640011</v>
      </c>
      <c r="U21" s="12">
        <f t="shared" si="14"/>
        <v>-0.12682806452975953</v>
      </c>
    </row>
    <row r="22" spans="2:21" x14ac:dyDescent="0.35">
      <c r="B22" s="2"/>
      <c r="C22" s="2"/>
      <c r="D22" s="2" t="s">
        <v>25</v>
      </c>
      <c r="E22" s="2"/>
      <c r="F22" s="2"/>
      <c r="G22" s="19">
        <f t="shared" ref="G22:O22" si="20">G23+G24</f>
        <v>13481.89589851</v>
      </c>
      <c r="H22" s="19">
        <f t="shared" si="20"/>
        <v>15551.551428879999</v>
      </c>
      <c r="I22" s="19">
        <f t="shared" si="20"/>
        <v>10701.989461400004</v>
      </c>
      <c r="J22" s="19">
        <f t="shared" si="20"/>
        <v>16258.878255689997</v>
      </c>
      <c r="K22" s="19">
        <f t="shared" si="20"/>
        <v>18543.172060929999</v>
      </c>
      <c r="L22" s="19">
        <f t="shared" si="20"/>
        <v>16198.810941599993</v>
      </c>
      <c r="M22" s="19">
        <f t="shared" si="20"/>
        <v>13434.294125349998</v>
      </c>
      <c r="N22" s="19">
        <f t="shared" si="20"/>
        <v>104170.59217236</v>
      </c>
      <c r="O22" s="19">
        <f t="shared" si="20"/>
        <v>102377.00721127904</v>
      </c>
      <c r="P22" s="19">
        <f>P23+P24</f>
        <v>1793.5849610809746</v>
      </c>
      <c r="Q22" s="12">
        <f t="shared" si="15"/>
        <v>1.7519411925956092E-2</v>
      </c>
      <c r="R22" s="12"/>
      <c r="S22" s="19">
        <f t="shared" ref="S22" si="21">S23+S24</f>
        <v>97832.614663829998</v>
      </c>
      <c r="T22" s="19">
        <f>T23+T24</f>
        <v>6337.9775085300062</v>
      </c>
      <c r="U22" s="12">
        <f t="shared" si="14"/>
        <v>6.4783891653191594E-2</v>
      </c>
    </row>
    <row r="23" spans="2:21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39">
        <f>SUM(G23:M23)</f>
        <v>41459.153263269996</v>
      </c>
      <c r="O23" s="19">
        <v>39719.58310037035</v>
      </c>
      <c r="P23" s="19">
        <f t="shared" ref="P23:P24" si="22">N23-O23</f>
        <v>1739.5701628996467</v>
      </c>
      <c r="Q23" s="12">
        <f t="shared" si="15"/>
        <v>4.3796284530575214E-2</v>
      </c>
      <c r="R23" s="12"/>
      <c r="S23" s="19">
        <v>38797.065064820003</v>
      </c>
      <c r="T23" s="19">
        <f t="shared" ref="T23:T24" si="23">N23-S23</f>
        <v>2662.0881984499938</v>
      </c>
      <c r="U23" s="12">
        <f t="shared" si="14"/>
        <v>6.8615710853445311E-2</v>
      </c>
    </row>
    <row r="24" spans="2:21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39">
        <f>SUM(G24:M24)</f>
        <v>62711.438909090008</v>
      </c>
      <c r="O24" s="19">
        <v>62657.42411090868</v>
      </c>
      <c r="P24" s="19">
        <f t="shared" si="22"/>
        <v>54.014798181327933</v>
      </c>
      <c r="Q24" s="12">
        <f t="shared" si="15"/>
        <v>8.6206541280275733E-4</v>
      </c>
      <c r="R24" s="12"/>
      <c r="S24" s="19">
        <v>59035.549599009995</v>
      </c>
      <c r="T24" s="19">
        <f t="shared" si="23"/>
        <v>3675.8893100800124</v>
      </c>
      <c r="U24" s="12">
        <f t="shared" si="14"/>
        <v>6.2265691351193177E-2</v>
      </c>
    </row>
    <row r="25" spans="2:21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2"/>
      <c r="R25" s="12"/>
      <c r="S25" s="20"/>
      <c r="T25" s="20"/>
      <c r="U25" s="12"/>
    </row>
    <row r="26" spans="2:21" x14ac:dyDescent="0.35">
      <c r="B26" s="2"/>
      <c r="C26" s="2" t="s">
        <v>18</v>
      </c>
      <c r="D26" s="2"/>
      <c r="E26" s="2"/>
      <c r="F26" s="2"/>
      <c r="G26" s="19">
        <f t="shared" ref="G26:P26" si="24">G27</f>
        <v>3773.9065193199999</v>
      </c>
      <c r="H26" s="19">
        <f t="shared" si="24"/>
        <v>7570.9037253299985</v>
      </c>
      <c r="I26" s="19">
        <f t="shared" si="24"/>
        <v>3885.7379915199995</v>
      </c>
      <c r="J26" s="19">
        <f t="shared" si="24"/>
        <v>4145.9895592100002</v>
      </c>
      <c r="K26" s="19">
        <f t="shared" si="24"/>
        <v>3158.9354086900003</v>
      </c>
      <c r="L26" s="19">
        <f t="shared" si="24"/>
        <v>2185.1484608699957</v>
      </c>
      <c r="M26" s="19">
        <f t="shared" si="24"/>
        <v>4576.3538593099993</v>
      </c>
      <c r="N26" s="19">
        <f t="shared" si="24"/>
        <v>29296.975524249992</v>
      </c>
      <c r="O26" s="19">
        <f t="shared" si="24"/>
        <v>34991.709000000003</v>
      </c>
      <c r="P26" s="19">
        <f t="shared" si="24"/>
        <v>-5694.7334757500103</v>
      </c>
      <c r="Q26" s="12">
        <f t="shared" si="15"/>
        <v>-0.16274522275405326</v>
      </c>
      <c r="R26" s="12"/>
      <c r="S26" s="19">
        <f>S27</f>
        <v>26549.718135309999</v>
      </c>
      <c r="T26" s="19">
        <f>T27</f>
        <v>2747.2573889399937</v>
      </c>
      <c r="U26" s="12">
        <f t="shared" ref="U26:U27" si="25">T26/ABS(S26)</f>
        <v>0.10347595311327459</v>
      </c>
    </row>
    <row r="27" spans="2:21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39">
        <f>SUM(G27:M27)</f>
        <v>29296.975524249992</v>
      </c>
      <c r="O27" s="19">
        <v>34991.709000000003</v>
      </c>
      <c r="P27" s="19">
        <f>N27-O27</f>
        <v>-5694.7334757500103</v>
      </c>
      <c r="Q27" s="12">
        <f t="shared" si="15"/>
        <v>-0.16274522275405326</v>
      </c>
      <c r="R27" s="12"/>
      <c r="S27" s="19">
        <v>26549.718135309999</v>
      </c>
      <c r="T27" s="19">
        <f>N27-S27</f>
        <v>2747.2573889399937</v>
      </c>
      <c r="U27" s="12">
        <f t="shared" si="25"/>
        <v>0.10347595311327459</v>
      </c>
    </row>
    <row r="28" spans="2:21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2"/>
      <c r="R28" s="12"/>
      <c r="S28" s="20"/>
      <c r="T28" s="20"/>
      <c r="U28" s="12"/>
    </row>
    <row r="29" spans="2:21" s="5" customFormat="1" x14ac:dyDescent="0.35">
      <c r="B29" s="5" t="s">
        <v>3</v>
      </c>
      <c r="C29" s="6"/>
      <c r="D29" s="6"/>
      <c r="E29" s="6"/>
      <c r="F29" s="6"/>
      <c r="G29" s="21">
        <f t="shared" ref="G29:P29" si="26">+G9-G16</f>
        <v>-17722.713498712081</v>
      </c>
      <c r="H29" s="21">
        <f t="shared" si="26"/>
        <v>-10119.237914255718</v>
      </c>
      <c r="I29" s="21">
        <f t="shared" si="26"/>
        <v>1453.496968070307</v>
      </c>
      <c r="J29" s="21">
        <f t="shared" si="26"/>
        <v>-7893.3003123299859</v>
      </c>
      <c r="K29" s="21">
        <f t="shared" si="26"/>
        <v>-22828.305580989923</v>
      </c>
      <c r="L29" s="21">
        <f t="shared" si="26"/>
        <v>2544.9529511223664</v>
      </c>
      <c r="M29" s="21">
        <f t="shared" si="26"/>
        <v>55748.09028889348</v>
      </c>
      <c r="N29" s="21">
        <f t="shared" si="26"/>
        <v>1182.9829017984448</v>
      </c>
      <c r="O29" s="21">
        <f t="shared" si="26"/>
        <v>-24259.039151948178</v>
      </c>
      <c r="P29" s="21">
        <f t="shared" si="26"/>
        <v>25442.022053746634</v>
      </c>
      <c r="Q29" s="11">
        <f t="shared" si="15"/>
        <v>1.0487646231323822</v>
      </c>
      <c r="R29" s="11"/>
      <c r="S29" s="21">
        <f>+S9-S16</f>
        <v>-35515.707489712746</v>
      </c>
      <c r="T29" s="21">
        <f>+T9-T16</f>
        <v>36698.690391511132</v>
      </c>
      <c r="U29" s="11">
        <f>T29/ABS(S29)</f>
        <v>1.0333087240945726</v>
      </c>
    </row>
    <row r="30" spans="2:21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2"/>
      <c r="R30" s="12"/>
      <c r="S30" s="21"/>
      <c r="T30" s="21"/>
      <c r="U30" s="12"/>
    </row>
    <row r="31" spans="2:21" s="5" customFormat="1" x14ac:dyDescent="0.35">
      <c r="B31" s="5" t="s">
        <v>4</v>
      </c>
      <c r="C31" s="6"/>
      <c r="D31" s="6"/>
      <c r="E31" s="6"/>
      <c r="F31" s="6"/>
      <c r="G31" s="21">
        <f t="shared" ref="G31:O31" si="27">G32+G33</f>
        <v>8749.9891482999992</v>
      </c>
      <c r="H31" s="21">
        <f t="shared" si="27"/>
        <v>13760.5034751</v>
      </c>
      <c r="I31" s="21">
        <f t="shared" si="27"/>
        <v>1658.3535542445998</v>
      </c>
      <c r="J31" s="21">
        <f t="shared" si="27"/>
        <v>7208.7507315250004</v>
      </c>
      <c r="K31" s="21">
        <f t="shared" si="27"/>
        <v>10872.139549617701</v>
      </c>
      <c r="L31" s="21">
        <f t="shared" si="27"/>
        <v>42000.800078920001</v>
      </c>
      <c r="M31" s="21">
        <f t="shared" si="27"/>
        <v>15836.997526370002</v>
      </c>
      <c r="N31" s="21">
        <f t="shared" si="27"/>
        <v>100087.53406407731</v>
      </c>
      <c r="O31" s="21">
        <f t="shared" si="27"/>
        <v>95351.523017319996</v>
      </c>
      <c r="P31" s="21">
        <f>P32+P33</f>
        <v>4736.0110467573104</v>
      </c>
      <c r="Q31" s="11">
        <f t="shared" si="15"/>
        <v>4.9668960671944845E-2</v>
      </c>
      <c r="R31" s="11"/>
      <c r="S31" s="21">
        <f t="shared" ref="S31" si="28">S32+S33</f>
        <v>138552.53428306029</v>
      </c>
      <c r="T31" s="21">
        <f>T32+T33</f>
        <v>-38465.000218982983</v>
      </c>
      <c r="U31" s="11">
        <f>T31/ABS(S31)</f>
        <v>-0.2776203294874397</v>
      </c>
    </row>
    <row r="32" spans="2:21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39">
        <f>SUM(G32:M32)</f>
        <v>53594.360142150006</v>
      </c>
      <c r="O32" s="19">
        <v>46000</v>
      </c>
      <c r="P32" s="19">
        <f t="shared" ref="P32:P33" si="29">N32-O32</f>
        <v>7594.3601421500061</v>
      </c>
      <c r="Q32" s="12">
        <f t="shared" si="15"/>
        <v>0.16509478569891317</v>
      </c>
      <c r="R32" s="12"/>
      <c r="S32" s="19">
        <v>39724.883955309997</v>
      </c>
      <c r="T32" s="19">
        <f t="shared" ref="T32:T33" si="30">N32-S32</f>
        <v>13869.476186840009</v>
      </c>
      <c r="U32" s="12">
        <f t="shared" ref="U32:U33" si="31">T32/ABS(S32)</f>
        <v>0.34913824298248419</v>
      </c>
    </row>
    <row r="33" spans="2:21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39">
        <f>SUM(G33:M33)</f>
        <v>46493.1739219273</v>
      </c>
      <c r="O33" s="19">
        <v>49351.523017319996</v>
      </c>
      <c r="P33" s="19">
        <f t="shared" si="29"/>
        <v>-2858.3490953926957</v>
      </c>
      <c r="Q33" s="12">
        <f t="shared" si="15"/>
        <v>-5.7918153698915301E-2</v>
      </c>
      <c r="R33" s="12"/>
      <c r="S33" s="19">
        <v>98827.650327750292</v>
      </c>
      <c r="T33" s="19">
        <f t="shared" si="30"/>
        <v>-52334.476405822992</v>
      </c>
      <c r="U33" s="12">
        <f t="shared" si="31"/>
        <v>-0.529552976644308</v>
      </c>
    </row>
    <row r="34" spans="2:21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9"/>
      <c r="T34" s="19"/>
      <c r="U34" s="12"/>
    </row>
    <row r="35" spans="2:21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720.36151307257398</v>
      </c>
      <c r="N35" s="31">
        <f>SUM(G35:M35)</f>
        <v>4776.0372944455457</v>
      </c>
      <c r="O35" s="24">
        <v>2840.1537562981439</v>
      </c>
      <c r="P35" s="21">
        <f t="shared" ref="P35:P36" si="32">N35-O35</f>
        <v>1935.8835381474019</v>
      </c>
      <c r="Q35" s="11">
        <f t="shared" si="15"/>
        <v>0.6816122309767596</v>
      </c>
      <c r="R35" s="11"/>
      <c r="S35" s="24">
        <v>4590.9323520348098</v>
      </c>
      <c r="T35" s="21">
        <f>N35-S35</f>
        <v>185.10494241073593</v>
      </c>
      <c r="U35" s="11">
        <f>T35/ABS(S35)</f>
        <v>4.0319684154939257E-2</v>
      </c>
    </row>
    <row r="36" spans="2:21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1">
        <f>SUM(G36:M36)</f>
        <v>0</v>
      </c>
      <c r="O36" s="24">
        <v>0</v>
      </c>
      <c r="P36" s="21">
        <f t="shared" si="32"/>
        <v>0</v>
      </c>
      <c r="Q36" s="11">
        <v>0</v>
      </c>
      <c r="R36" s="11"/>
      <c r="S36" s="24">
        <v>5600</v>
      </c>
      <c r="T36" s="21">
        <f>N36-S36</f>
        <v>-5600</v>
      </c>
      <c r="U36" s="11">
        <f>T36/ABS(S36)</f>
        <v>-1</v>
      </c>
    </row>
    <row r="37" spans="2:21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2"/>
      <c r="R37" s="12"/>
      <c r="S37" s="21"/>
      <c r="T37" s="21"/>
      <c r="U37" s="12"/>
    </row>
    <row r="38" spans="2:21" s="5" customFormat="1" x14ac:dyDescent="0.35">
      <c r="B38" s="5" t="s">
        <v>5</v>
      </c>
      <c r="C38" s="6"/>
      <c r="D38" s="6"/>
      <c r="E38" s="6"/>
      <c r="F38" s="6"/>
      <c r="G38" s="21">
        <f t="shared" ref="G38:O38" si="33">G39+G40</f>
        <v>11026.84115548</v>
      </c>
      <c r="H38" s="21">
        <f t="shared" si="33"/>
        <v>4218.3906721799995</v>
      </c>
      <c r="I38" s="21">
        <f t="shared" si="33"/>
        <v>15075.714464609999</v>
      </c>
      <c r="J38" s="21">
        <f t="shared" si="33"/>
        <v>25903.856244819999</v>
      </c>
      <c r="K38" s="21">
        <f t="shared" si="33"/>
        <v>29122.6350671</v>
      </c>
      <c r="L38" s="21">
        <f t="shared" si="33"/>
        <v>6839.53570958</v>
      </c>
      <c r="M38" s="21">
        <f t="shared" si="33"/>
        <v>29719.46022583</v>
      </c>
      <c r="N38" s="21">
        <f t="shared" si="33"/>
        <v>121906.4335396</v>
      </c>
      <c r="O38" s="21">
        <f t="shared" si="33"/>
        <v>121253.143686578</v>
      </c>
      <c r="P38" s="21">
        <f>SUM(P39:P40)</f>
        <v>653.28985302200454</v>
      </c>
      <c r="Q38" s="11">
        <f t="shared" si="15"/>
        <v>5.3878178590624024E-3</v>
      </c>
      <c r="R38" s="11"/>
      <c r="S38" s="21">
        <f>S39+S40</f>
        <v>64538.249953439998</v>
      </c>
      <c r="T38" s="21">
        <f>T39+T40</f>
        <v>57368.183586159998</v>
      </c>
      <c r="U38" s="11">
        <f>T38/ABS(S38)</f>
        <v>0.88890206393181226</v>
      </c>
    </row>
    <row r="39" spans="2:21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39">
        <f>SUM(G39:M39)</f>
        <v>54932.143406849995</v>
      </c>
      <c r="O39" s="19">
        <v>54861.564056143332</v>
      </c>
      <c r="P39" s="19">
        <f>N39-O39</f>
        <v>70.579350706662808</v>
      </c>
      <c r="Q39" s="12">
        <f t="shared" si="15"/>
        <v>1.2864990621564208E-3</v>
      </c>
      <c r="R39" s="12"/>
      <c r="S39" s="19">
        <v>12531.408113740001</v>
      </c>
      <c r="T39" s="19">
        <f t="shared" ref="T39:T40" si="34">N39-S39</f>
        <v>42400.735293109996</v>
      </c>
      <c r="U39" s="12">
        <f t="shared" ref="U39:U40" si="35">T39/ABS(S39)</f>
        <v>3.3835571316698174</v>
      </c>
    </row>
    <row r="40" spans="2:21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39">
        <f>SUM(G40:M40)</f>
        <v>66974.29013275</v>
      </c>
      <c r="O40" s="19">
        <v>66391.579630434659</v>
      </c>
      <c r="P40" s="19">
        <f>N40-O40</f>
        <v>582.71050231534173</v>
      </c>
      <c r="Q40" s="12">
        <f t="shared" si="15"/>
        <v>8.7768735969074689E-3</v>
      </c>
      <c r="R40" s="12"/>
      <c r="S40" s="19">
        <v>52006.841839699999</v>
      </c>
      <c r="T40" s="19">
        <f t="shared" si="34"/>
        <v>14967.448293050002</v>
      </c>
      <c r="U40" s="12">
        <f t="shared" si="35"/>
        <v>0.28779767745143936</v>
      </c>
    </row>
    <row r="41" spans="2:21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2"/>
      <c r="R41" s="12"/>
      <c r="S41" s="20"/>
      <c r="T41" s="20"/>
      <c r="U41" s="12"/>
    </row>
    <row r="42" spans="2:21" x14ac:dyDescent="0.35">
      <c r="B42" s="5" t="s">
        <v>6</v>
      </c>
      <c r="C42" s="6"/>
      <c r="D42" s="6"/>
      <c r="E42" s="6"/>
      <c r="F42" s="6"/>
      <c r="G42" s="21">
        <f t="shared" ref="G42:P42" si="36">+G29+G31-G38+G35-G36</f>
        <v>-19506.678439535794</v>
      </c>
      <c r="H42" s="21">
        <f t="shared" si="36"/>
        <v>-293.95326681571754</v>
      </c>
      <c r="I42" s="21">
        <f t="shared" si="36"/>
        <v>-9630.1897078867205</v>
      </c>
      <c r="J42" s="21">
        <f t="shared" si="36"/>
        <v>-26003.650987414985</v>
      </c>
      <c r="K42" s="21">
        <f t="shared" si="36"/>
        <v>-40840.904444882217</v>
      </c>
      <c r="L42" s="21">
        <f t="shared" si="36"/>
        <v>37829.508464750681</v>
      </c>
      <c r="M42" s="21">
        <f t="shared" si="36"/>
        <v>42585.989102506057</v>
      </c>
      <c r="N42" s="21">
        <f t="shared" si="36"/>
        <v>-15859.879279278699</v>
      </c>
      <c r="O42" s="21">
        <f t="shared" si="36"/>
        <v>-47320.506064908033</v>
      </c>
      <c r="P42" s="21">
        <f t="shared" si="36"/>
        <v>31460.626785629342</v>
      </c>
      <c r="Q42" s="11">
        <f t="shared" si="15"/>
        <v>0.6648413003545609</v>
      </c>
      <c r="R42" s="11"/>
      <c r="S42" s="21">
        <f>+S29+S31-S38+S35-S36</f>
        <v>37489.509191942358</v>
      </c>
      <c r="T42" s="21">
        <f>+T29+T31-T38+T35-T36</f>
        <v>-53349.388471221115</v>
      </c>
      <c r="U42" s="11">
        <f>T42/ABS(S42)</f>
        <v>-1.4230484639870273</v>
      </c>
    </row>
    <row r="43" spans="2:21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2"/>
      <c r="R43" s="12"/>
      <c r="S43" s="21"/>
      <c r="T43" s="21"/>
      <c r="U43" s="12"/>
    </row>
    <row r="44" spans="2:21" ht="16" thickBot="1" x14ac:dyDescent="0.4">
      <c r="B44" s="5" t="s">
        <v>7</v>
      </c>
      <c r="C44" s="6"/>
      <c r="D44" s="6"/>
      <c r="E44" s="6"/>
      <c r="F44" s="6"/>
      <c r="G44" s="21">
        <f t="shared" ref="G44:P44" si="37">+G29+G22</f>
        <v>-4240.8176002020809</v>
      </c>
      <c r="H44" s="21">
        <f t="shared" si="37"/>
        <v>5432.3135146242803</v>
      </c>
      <c r="I44" s="21">
        <f t="shared" si="37"/>
        <v>12155.486429470311</v>
      </c>
      <c r="J44" s="21">
        <f t="shared" si="37"/>
        <v>8365.577943360011</v>
      </c>
      <c r="K44" s="21">
        <f t="shared" si="37"/>
        <v>-4285.1335200599242</v>
      </c>
      <c r="L44" s="21">
        <f t="shared" si="37"/>
        <v>18743.76389272236</v>
      </c>
      <c r="M44" s="21">
        <f t="shared" si="37"/>
        <v>69182.384414243483</v>
      </c>
      <c r="N44" s="21">
        <f t="shared" si="37"/>
        <v>105353.57507415845</v>
      </c>
      <c r="O44" s="21">
        <f t="shared" si="37"/>
        <v>78117.968059330859</v>
      </c>
      <c r="P44" s="21">
        <f t="shared" si="37"/>
        <v>27235.607014827609</v>
      </c>
      <c r="Q44" s="11">
        <f>P44/ABS(O44)</f>
        <v>0.3486471511156316</v>
      </c>
      <c r="R44" s="30"/>
      <c r="S44" s="21">
        <f>+S29+S22</f>
        <v>62316.907174117252</v>
      </c>
      <c r="T44" s="21">
        <f>+T29+T22</f>
        <v>43036.667900041139</v>
      </c>
      <c r="U44" s="11">
        <f>T44/ABS(S44)</f>
        <v>0.69060981765019336</v>
      </c>
    </row>
    <row r="45" spans="2:21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/>
      <c r="R45" s="29"/>
      <c r="S45" s="22"/>
      <c r="T45" s="22"/>
      <c r="U45" s="16"/>
    </row>
    <row r="46" spans="2:21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5"/>
      <c r="R46" s="15"/>
      <c r="S46" s="17"/>
      <c r="T46" s="17"/>
      <c r="U46" s="15"/>
    </row>
    <row r="47" spans="2:21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S47" s="17"/>
      <c r="T47" s="17"/>
    </row>
    <row r="48" spans="2:21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S48" s="17"/>
      <c r="T48" s="17"/>
    </row>
    <row r="49" spans="2:21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S49" s="17"/>
      <c r="T49" s="17"/>
    </row>
    <row r="50" spans="2:21" ht="17.5" x14ac:dyDescent="0.35">
      <c r="B50" s="41"/>
      <c r="C50" s="41"/>
      <c r="D50" s="41"/>
      <c r="E50" s="41"/>
      <c r="F50" s="41"/>
      <c r="G50" s="42" t="s">
        <v>49</v>
      </c>
      <c r="H50" s="42" t="s">
        <v>49</v>
      </c>
      <c r="I50" s="42" t="s">
        <v>49</v>
      </c>
      <c r="J50" s="42" t="str">
        <f>J6</f>
        <v>Prov.</v>
      </c>
      <c r="K50" s="42" t="str">
        <f>K6</f>
        <v>Prov.</v>
      </c>
      <c r="L50" s="42" t="str">
        <f>L6</f>
        <v>Prov.</v>
      </c>
      <c r="M50" s="42" t="str">
        <f>M6</f>
        <v>Prov.</v>
      </c>
      <c r="N50" s="42" t="s">
        <v>49</v>
      </c>
      <c r="O50" s="42" t="s">
        <v>48</v>
      </c>
      <c r="P50" s="42"/>
      <c r="Q50" s="43"/>
      <c r="R50" s="48"/>
      <c r="S50" s="42" t="str">
        <f>S6</f>
        <v>FY 2023/24</v>
      </c>
      <c r="T50" s="42"/>
      <c r="U50" s="43"/>
    </row>
    <row r="51" spans="2:21" ht="17.5" x14ac:dyDescent="0.35">
      <c r="B51" s="44" t="s">
        <v>0</v>
      </c>
      <c r="C51" s="44"/>
      <c r="D51" s="44"/>
      <c r="E51" s="44"/>
      <c r="F51" s="44"/>
      <c r="G51" s="45" t="s">
        <v>35</v>
      </c>
      <c r="H51" s="45" t="s">
        <v>69</v>
      </c>
      <c r="I51" s="45" t="s">
        <v>70</v>
      </c>
      <c r="J51" s="45" t="str">
        <f>J7</f>
        <v>July</v>
      </c>
      <c r="K51" s="45" t="str">
        <f>K7</f>
        <v>August</v>
      </c>
      <c r="L51" s="45" t="str">
        <f t="shared" ref="L51:N51" si="38">L7</f>
        <v>September</v>
      </c>
      <c r="M51" s="45" t="str">
        <f>M7</f>
        <v>October</v>
      </c>
      <c r="N51" s="45" t="str">
        <f t="shared" si="38"/>
        <v>Apr-Oct.</v>
      </c>
      <c r="O51" s="45" t="str">
        <f>+O7</f>
        <v>Apr-Oct.</v>
      </c>
      <c r="P51" s="45" t="str">
        <f>P7</f>
        <v>Diff</v>
      </c>
      <c r="Q51" s="47" t="str">
        <f>Q7</f>
        <v>Diff %</v>
      </c>
      <c r="R51" s="47"/>
      <c r="S51" s="45" t="str">
        <f>+S7</f>
        <v>Apr-Oct.</v>
      </c>
      <c r="T51" s="45" t="str">
        <f>T7</f>
        <v>Diff</v>
      </c>
      <c r="U51" s="47" t="str">
        <f>U7</f>
        <v>Diff %</v>
      </c>
    </row>
    <row r="52" spans="2:21" x14ac:dyDescent="0.35">
      <c r="B52" s="3"/>
      <c r="C52" s="3"/>
      <c r="D52" s="3"/>
      <c r="E52" s="3"/>
      <c r="F52" s="3"/>
    </row>
    <row r="53" spans="2:21" x14ac:dyDescent="0.35">
      <c r="B53" s="4" t="s">
        <v>1</v>
      </c>
      <c r="C53" s="2"/>
      <c r="D53" s="2"/>
      <c r="E53" s="2"/>
      <c r="F53" s="2"/>
      <c r="G53" s="21">
        <f t="shared" ref="G53:O53" si="39">G55+G88+G90+G92+G94</f>
        <v>68530.851489447916</v>
      </c>
      <c r="H53" s="21">
        <f t="shared" si="39"/>
        <v>74559.555501974304</v>
      </c>
      <c r="I53" s="21">
        <f t="shared" si="39"/>
        <v>81786.802381740315</v>
      </c>
      <c r="J53" s="21">
        <f t="shared" si="39"/>
        <v>77002.927524500003</v>
      </c>
      <c r="K53" s="21">
        <f t="shared" si="39"/>
        <v>67117.993905390002</v>
      </c>
      <c r="L53" s="21">
        <f t="shared" si="39"/>
        <v>83648.664340742398</v>
      </c>
      <c r="M53" s="21">
        <f t="shared" si="39"/>
        <v>140490.78381976744</v>
      </c>
      <c r="N53" s="21">
        <f t="shared" si="39"/>
        <v>593137.57896356238</v>
      </c>
      <c r="O53" s="21">
        <f t="shared" si="39"/>
        <v>579437.79005933087</v>
      </c>
      <c r="P53" s="21">
        <f t="shared" ref="P53" si="40">N53-O53</f>
        <v>13699.788904231507</v>
      </c>
      <c r="Q53" s="11">
        <f t="shared" ref="Q53" si="41">P53/ABS(O53)</f>
        <v>2.3643243742919724E-2</v>
      </c>
      <c r="R53" s="11"/>
      <c r="S53" s="21">
        <f t="shared" ref="S53:T53" si="42">S55+S88+S90+S92+S94</f>
        <v>494470.8854362173</v>
      </c>
      <c r="T53" s="21">
        <f t="shared" si="42"/>
        <v>98666.693527345065</v>
      </c>
      <c r="U53" s="11">
        <f>T53/ABS(S53)</f>
        <v>0.19953994549204304</v>
      </c>
    </row>
    <row r="54" spans="2:21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11"/>
      <c r="Q54" s="12"/>
      <c r="R54" s="12"/>
      <c r="S54" s="21"/>
      <c r="T54" s="21"/>
      <c r="U54" s="12"/>
    </row>
    <row r="55" spans="2:21" x14ac:dyDescent="0.35">
      <c r="B55" s="4" t="s">
        <v>9</v>
      </c>
      <c r="C55" s="2"/>
      <c r="D55" s="2"/>
      <c r="E55" s="2"/>
      <c r="F55" s="2"/>
      <c r="G55" s="21">
        <f t="shared" ref="G55:O55" si="43">G57+G65+G80</f>
        <v>65422.986912260007</v>
      </c>
      <c r="H55" s="21">
        <f t="shared" si="43"/>
        <v>68814.061651830008</v>
      </c>
      <c r="I55" s="21">
        <f t="shared" si="43"/>
        <v>74683.092157039995</v>
      </c>
      <c r="J55" s="21">
        <f t="shared" si="43"/>
        <v>61919.540986450003</v>
      </c>
      <c r="K55" s="21">
        <f t="shared" si="43"/>
        <v>62728.278698139999</v>
      </c>
      <c r="L55" s="21">
        <f t="shared" si="43"/>
        <v>75208.473863680003</v>
      </c>
      <c r="M55" s="21">
        <f t="shared" si="43"/>
        <v>66916.292483199999</v>
      </c>
      <c r="N55" s="21">
        <f t="shared" si="43"/>
        <v>475692.72675260005</v>
      </c>
      <c r="O55" s="21">
        <f t="shared" si="43"/>
        <v>471401.07026720716</v>
      </c>
      <c r="P55" s="21">
        <f t="shared" ref="P55" si="44">N55-O55</f>
        <v>4291.6564853928867</v>
      </c>
      <c r="Q55" s="11">
        <f t="shared" ref="Q55:Q63" si="45">P55/ABS(O55)</f>
        <v>9.1040448486046522E-3</v>
      </c>
      <c r="R55" s="11"/>
      <c r="S55" s="21">
        <f t="shared" ref="S55:T55" si="46">S57+S65+S80</f>
        <v>449850.56823286728</v>
      </c>
      <c r="T55" s="21">
        <f t="shared" si="46"/>
        <v>25842.158519732715</v>
      </c>
      <c r="U55" s="11">
        <f>T55/ABS(S55)</f>
        <v>5.7446095091638075E-2</v>
      </c>
    </row>
    <row r="56" spans="2:21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2"/>
      <c r="R56" s="12"/>
      <c r="S56" s="20"/>
      <c r="T56" s="20"/>
      <c r="U56" s="12"/>
    </row>
    <row r="57" spans="2:21" x14ac:dyDescent="0.35">
      <c r="B57" s="2"/>
      <c r="C57" s="2" t="s">
        <v>55</v>
      </c>
      <c r="D57" s="2"/>
      <c r="E57" s="2"/>
      <c r="F57" s="2"/>
      <c r="G57" s="19">
        <f t="shared" ref="G57:M57" si="47">SUM(G58:G63)</f>
        <v>19355.366971000003</v>
      </c>
      <c r="H57" s="19">
        <f t="shared" si="47"/>
        <v>16562.564015999997</v>
      </c>
      <c r="I57" s="19">
        <f t="shared" si="47"/>
        <v>30698.016259999997</v>
      </c>
      <c r="J57" s="19">
        <f t="shared" si="47"/>
        <v>16788.845234</v>
      </c>
      <c r="K57" s="19">
        <f t="shared" si="47"/>
        <v>15424.395360999999</v>
      </c>
      <c r="L57" s="19">
        <f t="shared" si="47"/>
        <v>30553.812364000001</v>
      </c>
      <c r="M57" s="19">
        <f t="shared" si="47"/>
        <v>17087.535917999998</v>
      </c>
      <c r="N57" s="19">
        <f t="shared" ref="N57:P57" si="48">SUM(N58:N63)</f>
        <v>146470.53612400001</v>
      </c>
      <c r="O57" s="19">
        <f t="shared" si="48"/>
        <v>135418.72756288215</v>
      </c>
      <c r="P57" s="19">
        <f t="shared" si="48"/>
        <v>11051.808561117836</v>
      </c>
      <c r="Q57" s="12">
        <f t="shared" si="45"/>
        <v>8.1612113479547291E-2</v>
      </c>
      <c r="R57" s="12"/>
      <c r="S57" s="19">
        <f t="shared" ref="S57:T57" si="49">SUM(S58:S63)</f>
        <v>130236.72163700001</v>
      </c>
      <c r="T57" s="19">
        <f t="shared" si="49"/>
        <v>16233.814487</v>
      </c>
      <c r="U57" s="12">
        <f t="shared" ref="U57" si="50">T57/ABS(S57)</f>
        <v>0.12464851911926508</v>
      </c>
    </row>
    <row r="58" spans="2:21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39">
        <f>SUM(G58:M58)</f>
        <v>0</v>
      </c>
      <c r="O58" s="19">
        <v>0</v>
      </c>
      <c r="P58" s="19">
        <f t="shared" ref="P58:P63" si="51">N58-O58</f>
        <v>0</v>
      </c>
      <c r="Q58" s="12">
        <v>0</v>
      </c>
      <c r="R58" s="12"/>
      <c r="S58" s="19">
        <v>0</v>
      </c>
      <c r="T58" s="19">
        <f t="shared" ref="T58:T63" si="52">N58-S58</f>
        <v>0</v>
      </c>
      <c r="U58" s="12">
        <v>0</v>
      </c>
    </row>
    <row r="59" spans="2:21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39">
        <f t="shared" ref="N59:N63" si="53">SUM(G59:M59)</f>
        <v>37216.231801000002</v>
      </c>
      <c r="O59" s="19">
        <v>31839.163954864365</v>
      </c>
      <c r="P59" s="19">
        <f t="shared" si="51"/>
        <v>5377.0678461356365</v>
      </c>
      <c r="Q59" s="12">
        <f t="shared" si="45"/>
        <v>0.16888219344447114</v>
      </c>
      <c r="R59" s="12"/>
      <c r="S59" s="19">
        <v>34165.246585999994</v>
      </c>
      <c r="T59" s="19">
        <f t="shared" si="52"/>
        <v>3050.9852150000079</v>
      </c>
      <c r="U59" s="12">
        <f t="shared" ref="U59:U63" si="54">T59/ABS(S59)</f>
        <v>8.9300839884768168E-2</v>
      </c>
    </row>
    <row r="60" spans="2:21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39">
        <f t="shared" si="53"/>
        <v>82027.386811999997</v>
      </c>
      <c r="O60" s="19">
        <v>78506.752984732972</v>
      </c>
      <c r="P60" s="19">
        <f t="shared" si="51"/>
        <v>3520.6338272670255</v>
      </c>
      <c r="Q60" s="12">
        <f t="shared" si="45"/>
        <v>4.4844980761740011E-2</v>
      </c>
      <c r="R60" s="12"/>
      <c r="S60" s="19">
        <v>73638.945604000008</v>
      </c>
      <c r="T60" s="19">
        <f t="shared" si="52"/>
        <v>8388.4412079999893</v>
      </c>
      <c r="U60" s="12">
        <f t="shared" si="54"/>
        <v>0.1139131086030153</v>
      </c>
    </row>
    <row r="61" spans="2:21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39">
        <f t="shared" si="53"/>
        <v>2002.8508959999999</v>
      </c>
      <c r="O61" s="19">
        <v>2464.8393203684404</v>
      </c>
      <c r="P61" s="19">
        <f t="shared" si="51"/>
        <v>-461.98842436844052</v>
      </c>
      <c r="Q61" s="12">
        <f t="shared" si="45"/>
        <v>-0.1874314567082544</v>
      </c>
      <c r="R61" s="12"/>
      <c r="S61" s="19">
        <v>1795.2066020000004</v>
      </c>
      <c r="T61" s="19">
        <f t="shared" si="52"/>
        <v>207.64429399999949</v>
      </c>
      <c r="U61" s="12">
        <f t="shared" si="54"/>
        <v>0.11566595943256198</v>
      </c>
    </row>
    <row r="62" spans="2:21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39">
        <f t="shared" si="53"/>
        <v>2991.6688210000002</v>
      </c>
      <c r="O62" s="19">
        <v>2729.648491102917</v>
      </c>
      <c r="P62" s="19">
        <f t="shared" si="51"/>
        <v>262.02032989708323</v>
      </c>
      <c r="Q62" s="12">
        <f t="shared" si="45"/>
        <v>9.5990502348972287E-2</v>
      </c>
      <c r="R62" s="12"/>
      <c r="S62" s="19">
        <v>2520.1270319999999</v>
      </c>
      <c r="T62" s="19">
        <f t="shared" si="52"/>
        <v>471.54178900000034</v>
      </c>
      <c r="U62" s="12">
        <f t="shared" si="54"/>
        <v>0.18711032539727956</v>
      </c>
    </row>
    <row r="63" spans="2:21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39">
        <f t="shared" si="53"/>
        <v>22232.397794</v>
      </c>
      <c r="O63" s="19">
        <v>19878.322811813468</v>
      </c>
      <c r="P63" s="19">
        <f t="shared" si="51"/>
        <v>2354.074982186532</v>
      </c>
      <c r="Q63" s="12">
        <f t="shared" si="45"/>
        <v>0.11842422544760825</v>
      </c>
      <c r="R63" s="12"/>
      <c r="S63" s="19">
        <v>18117.195812999998</v>
      </c>
      <c r="T63" s="19">
        <f t="shared" si="52"/>
        <v>4115.201981000002</v>
      </c>
      <c r="U63" s="12">
        <f t="shared" si="54"/>
        <v>0.22714342900942416</v>
      </c>
    </row>
    <row r="64" spans="2:21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9"/>
      <c r="T64" s="19"/>
      <c r="U64" s="12"/>
    </row>
    <row r="65" spans="2:21" x14ac:dyDescent="0.35">
      <c r="B65" s="2"/>
      <c r="C65" s="2" t="s">
        <v>54</v>
      </c>
      <c r="D65" s="2"/>
      <c r="E65" s="2"/>
      <c r="F65" s="2"/>
      <c r="G65" s="19">
        <f t="shared" ref="G65:N65" si="55">SUM(G66:G78)</f>
        <v>22687.866880129997</v>
      </c>
      <c r="H65" s="19">
        <f t="shared" si="55"/>
        <v>23253.505496670001</v>
      </c>
      <c r="I65" s="19">
        <f t="shared" si="55"/>
        <v>21130.315241169999</v>
      </c>
      <c r="J65" s="19">
        <f t="shared" si="55"/>
        <v>21398.513473790001</v>
      </c>
      <c r="K65" s="19">
        <f t="shared" si="55"/>
        <v>21316.892862559998</v>
      </c>
      <c r="L65" s="19">
        <f t="shared" si="55"/>
        <v>21954.912999960001</v>
      </c>
      <c r="M65" s="19">
        <f t="shared" si="55"/>
        <v>21654.495292889998</v>
      </c>
      <c r="N65" s="19">
        <f t="shared" si="55"/>
        <v>153396.50224716999</v>
      </c>
      <c r="O65" s="19">
        <f t="shared" ref="O65:P65" si="56">SUM(O66:O78)</f>
        <v>157173.74659458629</v>
      </c>
      <c r="P65" s="19">
        <f t="shared" si="56"/>
        <v>-3777.2443474163101</v>
      </c>
      <c r="Q65" s="12">
        <f t="shared" ref="Q65:Q78" si="57">P65/ABS(O65)</f>
        <v>-2.4032285475508376E-2</v>
      </c>
      <c r="R65" s="12"/>
      <c r="S65" s="19">
        <f t="shared" ref="S65:T65" si="58">SUM(S66:S78)</f>
        <v>145970.21156915731</v>
      </c>
      <c r="T65" s="19">
        <f t="shared" si="58"/>
        <v>7426.2906780126941</v>
      </c>
      <c r="U65" s="12">
        <f t="shared" ref="U65:U78" si="59">T65/ABS(S65)</f>
        <v>5.0875384766393174E-2</v>
      </c>
    </row>
    <row r="66" spans="2:21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39">
        <f>SUM(G66:M66)</f>
        <v>41.577366999999995</v>
      </c>
      <c r="O66" s="26">
        <v>4.7362724797848799</v>
      </c>
      <c r="P66" s="19">
        <f t="shared" ref="P66:P78" si="60">N66-O66</f>
        <v>36.841094520215115</v>
      </c>
      <c r="Q66" s="12" t="s">
        <v>47</v>
      </c>
      <c r="R66" s="12"/>
      <c r="S66" s="26">
        <v>58.364574999999995</v>
      </c>
      <c r="T66" s="19">
        <f t="shared" ref="T66:T78" si="61">N66-S66</f>
        <v>-16.787208</v>
      </c>
      <c r="U66" s="12">
        <f t="shared" si="59"/>
        <v>-0.28762666394812264</v>
      </c>
    </row>
    <row r="67" spans="2:21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39">
        <f t="shared" ref="N67:N78" si="62">SUM(G67:M67)</f>
        <v>11596.480894</v>
      </c>
      <c r="O67" s="26">
        <v>13184.122454938191</v>
      </c>
      <c r="P67" s="19">
        <f t="shared" si="60"/>
        <v>-1587.6415609381911</v>
      </c>
      <c r="Q67" s="12">
        <f t="shared" si="57"/>
        <v>-0.12042072321192152</v>
      </c>
      <c r="R67" s="12"/>
      <c r="S67" s="26">
        <v>12983.872863999999</v>
      </c>
      <c r="T67" s="19">
        <f t="shared" si="61"/>
        <v>-1387.3919699999988</v>
      </c>
      <c r="U67" s="12">
        <f t="shared" si="59"/>
        <v>-0.10685501810840889</v>
      </c>
    </row>
    <row r="68" spans="2:21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39">
        <f t="shared" si="62"/>
        <v>710.25716700000009</v>
      </c>
      <c r="O68" s="26">
        <v>625.11095123981841</v>
      </c>
      <c r="P68" s="19">
        <f t="shared" si="60"/>
        <v>85.14621576018169</v>
      </c>
      <c r="Q68" s="12">
        <f t="shared" si="57"/>
        <v>0.13620976498860932</v>
      </c>
      <c r="R68" s="12"/>
      <c r="S68" s="26">
        <v>590.54512199999999</v>
      </c>
      <c r="T68" s="19">
        <f t="shared" si="61"/>
        <v>119.7120450000001</v>
      </c>
      <c r="U68" s="12">
        <f t="shared" si="59"/>
        <v>0.20271447606674178</v>
      </c>
    </row>
    <row r="69" spans="2:21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39">
        <f t="shared" si="62"/>
        <v>3080.4602639999998</v>
      </c>
      <c r="O69" s="26">
        <v>2999.5558195358126</v>
      </c>
      <c r="P69" s="19">
        <f t="shared" si="60"/>
        <v>80.904444464187236</v>
      </c>
      <c r="Q69" s="12">
        <f t="shared" si="57"/>
        <v>2.6972141654195776E-2</v>
      </c>
      <c r="R69" s="12"/>
      <c r="S69" s="26">
        <v>2888.5759669999998</v>
      </c>
      <c r="T69" s="19">
        <f t="shared" si="61"/>
        <v>191.88429700000006</v>
      </c>
      <c r="U69" s="12">
        <f t="shared" si="59"/>
        <v>6.6428682919246931E-2</v>
      </c>
    </row>
    <row r="70" spans="2:21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39">
        <f t="shared" si="62"/>
        <v>1112.2647109100001</v>
      </c>
      <c r="O70" s="26">
        <v>787.26918537071583</v>
      </c>
      <c r="P70" s="19">
        <f t="shared" si="60"/>
        <v>324.99552553928424</v>
      </c>
      <c r="Q70" s="12">
        <f t="shared" si="57"/>
        <v>0.41281372569694524</v>
      </c>
      <c r="R70" s="12"/>
      <c r="S70" s="26">
        <v>648.08623215730927</v>
      </c>
      <c r="T70" s="19">
        <f t="shared" si="61"/>
        <v>464.17847875269081</v>
      </c>
      <c r="U70" s="12">
        <f t="shared" si="59"/>
        <v>0.71622950113839368</v>
      </c>
    </row>
    <row r="71" spans="2:21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39">
        <f t="shared" si="62"/>
        <v>164.89280099999999</v>
      </c>
      <c r="O71" s="26">
        <v>29.298949423169063</v>
      </c>
      <c r="P71" s="19">
        <f t="shared" si="60"/>
        <v>135.59385157683093</v>
      </c>
      <c r="Q71" s="12">
        <f t="shared" si="57"/>
        <v>4.6279424432060301</v>
      </c>
      <c r="R71" s="12"/>
      <c r="S71" s="26">
        <v>13.702017999999999</v>
      </c>
      <c r="T71" s="19">
        <f t="shared" si="61"/>
        <v>151.19078299999998</v>
      </c>
      <c r="U71" s="12">
        <f t="shared" si="59"/>
        <v>11.034198247294668</v>
      </c>
    </row>
    <row r="72" spans="2:21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39">
        <f t="shared" si="62"/>
        <v>4860.6842859999997</v>
      </c>
      <c r="O72" s="26">
        <v>5585.9819928325942</v>
      </c>
      <c r="P72" s="19">
        <f t="shared" si="60"/>
        <v>-725.29770683259449</v>
      </c>
      <c r="Q72" s="12">
        <f t="shared" si="57"/>
        <v>-0.12984247134402299</v>
      </c>
      <c r="R72" s="12"/>
      <c r="S72" s="26">
        <v>4635.1482580000002</v>
      </c>
      <c r="T72" s="19">
        <f t="shared" si="61"/>
        <v>225.53602799999953</v>
      </c>
      <c r="U72" s="12">
        <f t="shared" si="59"/>
        <v>4.8657780818712172E-2</v>
      </c>
    </row>
    <row r="73" spans="2:21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39">
        <f t="shared" si="62"/>
        <v>1953.7558569999999</v>
      </c>
      <c r="O73" s="26">
        <v>2290.8965042547088</v>
      </c>
      <c r="P73" s="19">
        <f t="shared" si="60"/>
        <v>-337.14064725470894</v>
      </c>
      <c r="Q73" s="12">
        <f t="shared" si="57"/>
        <v>-0.14716537679836827</v>
      </c>
      <c r="R73" s="12"/>
      <c r="S73" s="26">
        <v>1985.3341439999999</v>
      </c>
      <c r="T73" s="19">
        <f t="shared" si="61"/>
        <v>-31.578287000000046</v>
      </c>
      <c r="U73" s="12">
        <f t="shared" si="59"/>
        <v>-1.5905779435383571E-2</v>
      </c>
    </row>
    <row r="74" spans="2:21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39">
        <f t="shared" si="62"/>
        <v>29102.293174260001</v>
      </c>
      <c r="O74" s="26">
        <v>29898.369190067839</v>
      </c>
      <c r="P74" s="19">
        <f t="shared" si="60"/>
        <v>-796.07601580783739</v>
      </c>
      <c r="Q74" s="12">
        <f t="shared" si="57"/>
        <v>-2.6626068155994668E-2</v>
      </c>
      <c r="R74" s="12"/>
      <c r="S74" s="26">
        <v>25888.910044999997</v>
      </c>
      <c r="T74" s="19">
        <f t="shared" si="61"/>
        <v>3213.3831292600044</v>
      </c>
      <c r="U74" s="12">
        <f t="shared" si="59"/>
        <v>0.12412199369052289</v>
      </c>
    </row>
    <row r="75" spans="2:21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39">
        <f t="shared" si="62"/>
        <v>1577.2630810000001</v>
      </c>
      <c r="O75" s="26">
        <v>1815.440337120531</v>
      </c>
      <c r="P75" s="19">
        <f t="shared" si="60"/>
        <v>-238.17725612053096</v>
      </c>
      <c r="Q75" s="12">
        <f t="shared" si="57"/>
        <v>-0.13119530906661675</v>
      </c>
      <c r="R75" s="12"/>
      <c r="S75" s="26">
        <v>1700.2143030000002</v>
      </c>
      <c r="T75" s="19">
        <f t="shared" si="61"/>
        <v>-122.95122200000014</v>
      </c>
      <c r="U75" s="12">
        <f t="shared" si="59"/>
        <v>-7.2315132147197411E-2</v>
      </c>
    </row>
    <row r="76" spans="2:21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39">
        <f t="shared" si="62"/>
        <v>1579.4492189999999</v>
      </c>
      <c r="O76" s="26">
        <v>1797.5744458413046</v>
      </c>
      <c r="P76" s="19">
        <f t="shared" si="60"/>
        <v>-218.12522684130477</v>
      </c>
      <c r="Q76" s="12">
        <f t="shared" si="57"/>
        <v>-0.1213441965343568</v>
      </c>
      <c r="R76" s="12"/>
      <c r="S76" s="26">
        <v>1620.066525</v>
      </c>
      <c r="T76" s="19">
        <f t="shared" si="61"/>
        <v>-40.617306000000099</v>
      </c>
      <c r="U76" s="12">
        <f t="shared" si="59"/>
        <v>-2.5071381559470283E-2</v>
      </c>
    </row>
    <row r="77" spans="2:21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39">
        <f t="shared" si="62"/>
        <v>92918.598417999994</v>
      </c>
      <c r="O77" s="26">
        <v>93439.306145614319</v>
      </c>
      <c r="P77" s="19">
        <f t="shared" si="60"/>
        <v>-520.70772761432454</v>
      </c>
      <c r="Q77" s="12">
        <f t="shared" si="57"/>
        <v>-5.5726840137582138E-3</v>
      </c>
      <c r="R77" s="12"/>
      <c r="S77" s="26">
        <v>88976.779601999995</v>
      </c>
      <c r="T77" s="19">
        <f t="shared" si="61"/>
        <v>3941.8188159999991</v>
      </c>
      <c r="U77" s="12">
        <f t="shared" si="59"/>
        <v>4.4301657506959219E-2</v>
      </c>
    </row>
    <row r="78" spans="2:21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39">
        <f t="shared" si="62"/>
        <v>4698.5250079999996</v>
      </c>
      <c r="O78" s="26">
        <v>4716.0843458675172</v>
      </c>
      <c r="P78" s="19">
        <f t="shared" si="60"/>
        <v>-17.55933786751757</v>
      </c>
      <c r="Q78" s="12">
        <f t="shared" si="57"/>
        <v>-3.7232874944028494E-3</v>
      </c>
      <c r="R78" s="12"/>
      <c r="S78" s="26">
        <v>3980.6119140000001</v>
      </c>
      <c r="T78" s="19">
        <f t="shared" si="61"/>
        <v>717.91309399999955</v>
      </c>
      <c r="U78" s="12">
        <f t="shared" si="59"/>
        <v>0.18035244568179715</v>
      </c>
    </row>
    <row r="79" spans="2:21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2"/>
      <c r="R79" s="12"/>
      <c r="S79" s="23"/>
      <c r="T79" s="23"/>
      <c r="U79" s="12"/>
    </row>
    <row r="80" spans="2:21" x14ac:dyDescent="0.35">
      <c r="B80" s="2"/>
      <c r="C80" s="2" t="s">
        <v>22</v>
      </c>
      <c r="D80" s="2"/>
      <c r="E80" s="2"/>
      <c r="F80" s="2"/>
      <c r="G80" s="19">
        <f t="shared" ref="G80:P80" si="63">SUM(G81:G86)</f>
        <v>23379.753061129999</v>
      </c>
      <c r="H80" s="19">
        <f t="shared" si="63"/>
        <v>28997.99213916</v>
      </c>
      <c r="I80" s="19">
        <f t="shared" si="63"/>
        <v>22854.760655870003</v>
      </c>
      <c r="J80" s="19">
        <f t="shared" si="63"/>
        <v>23732.182278660002</v>
      </c>
      <c r="K80" s="19">
        <f t="shared" si="63"/>
        <v>25986.990474580001</v>
      </c>
      <c r="L80" s="19">
        <f t="shared" si="63"/>
        <v>22699.748499720004</v>
      </c>
      <c r="M80" s="19">
        <f t="shared" si="63"/>
        <v>28174.261272310006</v>
      </c>
      <c r="N80" s="19">
        <f t="shared" si="63"/>
        <v>175825.68838143002</v>
      </c>
      <c r="O80" s="19">
        <f t="shared" si="63"/>
        <v>178808.59610973875</v>
      </c>
      <c r="P80" s="19">
        <f t="shared" si="63"/>
        <v>-2982.9077283087249</v>
      </c>
      <c r="Q80" s="12">
        <f t="shared" ref="Q80:Q86" si="64">P80/ABS(O80)</f>
        <v>-1.6682127108016941E-2</v>
      </c>
      <c r="R80" s="12"/>
      <c r="S80" s="19">
        <f>SUM(S81:S86)</f>
        <v>173643.63502670999</v>
      </c>
      <c r="T80" s="19">
        <f>SUM(T81:T86)</f>
        <v>2182.0533547200221</v>
      </c>
      <c r="U80" s="12">
        <f t="shared" ref="U80:U86" si="65">T80/ABS(S80)</f>
        <v>1.256627318579444E-2</v>
      </c>
    </row>
    <row r="81" spans="1:21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39">
        <f>SUM(G81:M81)</f>
        <v>38408.494127590013</v>
      </c>
      <c r="O81" s="26">
        <v>37706.85011798513</v>
      </c>
      <c r="P81" s="19">
        <f t="shared" ref="P81:P86" si="66">N81-O81</f>
        <v>701.64400960488274</v>
      </c>
      <c r="Q81" s="12">
        <f t="shared" si="64"/>
        <v>1.8607865876079047E-2</v>
      </c>
      <c r="R81" s="12"/>
      <c r="S81" s="26">
        <v>36227.05703348</v>
      </c>
      <c r="T81" s="19">
        <f t="shared" ref="T81:T86" si="67">N81-S81</f>
        <v>2181.4370941100133</v>
      </c>
      <c r="U81" s="12">
        <f t="shared" si="65"/>
        <v>6.0215686084961084E-2</v>
      </c>
    </row>
    <row r="82" spans="1:21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39">
        <f t="shared" ref="N82:N86" si="68">SUM(G82:M82)</f>
        <v>2322.8859397300002</v>
      </c>
      <c r="O82" s="26">
        <v>2463.3475048742407</v>
      </c>
      <c r="P82" s="19">
        <f t="shared" si="66"/>
        <v>-140.46156514424047</v>
      </c>
      <c r="Q82" s="12">
        <f t="shared" si="64"/>
        <v>-5.7020605036970345E-2</v>
      </c>
      <c r="R82" s="12"/>
      <c r="S82" s="26">
        <v>2305.7606284399999</v>
      </c>
      <c r="T82" s="19">
        <f t="shared" si="67"/>
        <v>17.125311290000354</v>
      </c>
      <c r="U82" s="12">
        <f t="shared" si="65"/>
        <v>7.4271852328343223E-3</v>
      </c>
    </row>
    <row r="83" spans="1:21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39">
        <f t="shared" si="68"/>
        <v>16683.812239210001</v>
      </c>
      <c r="O83" s="26">
        <v>20495.026319711331</v>
      </c>
      <c r="P83" s="19">
        <f t="shared" si="66"/>
        <v>-3811.2140805013296</v>
      </c>
      <c r="Q83" s="12">
        <f t="shared" si="64"/>
        <v>-0.18595799883583705</v>
      </c>
      <c r="R83" s="12"/>
      <c r="S83" s="26">
        <v>18038.164131909998</v>
      </c>
      <c r="T83" s="19">
        <f t="shared" si="67"/>
        <v>-1354.3518926999968</v>
      </c>
      <c r="U83" s="12">
        <f t="shared" si="65"/>
        <v>-7.5082579512851411E-2</v>
      </c>
    </row>
    <row r="84" spans="1:21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39">
        <f t="shared" si="68"/>
        <v>73453.482738160004</v>
      </c>
      <c r="O84" s="26">
        <v>73820.841739418771</v>
      </c>
      <c r="P84" s="19">
        <f t="shared" si="66"/>
        <v>-367.35900125876651</v>
      </c>
      <c r="Q84" s="12">
        <f t="shared" si="64"/>
        <v>-4.9763588791836349E-3</v>
      </c>
      <c r="R84" s="12"/>
      <c r="S84" s="26">
        <v>71381.277600450005</v>
      </c>
      <c r="T84" s="19">
        <f t="shared" si="67"/>
        <v>2072.2051377099997</v>
      </c>
      <c r="U84" s="12">
        <f t="shared" si="65"/>
        <v>2.9030093147239158E-2</v>
      </c>
    </row>
    <row r="85" spans="1:21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39">
        <f t="shared" si="68"/>
        <v>41689.868932130004</v>
      </c>
      <c r="O85" s="26">
        <v>40920.996148975217</v>
      </c>
      <c r="P85" s="19">
        <f t="shared" si="66"/>
        <v>768.87278315478761</v>
      </c>
      <c r="Q85" s="12">
        <f t="shared" si="64"/>
        <v>1.8789200056510413E-2</v>
      </c>
      <c r="R85" s="12"/>
      <c r="S85" s="26">
        <v>42462.448359269998</v>
      </c>
      <c r="T85" s="19">
        <f t="shared" si="67"/>
        <v>-772.57942713999364</v>
      </c>
      <c r="U85" s="12">
        <f t="shared" si="65"/>
        <v>-1.8194415465714223E-2</v>
      </c>
    </row>
    <row r="86" spans="1:21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39">
        <f t="shared" si="68"/>
        <v>3267.1444046099996</v>
      </c>
      <c r="O86" s="26">
        <v>3401.5342787740583</v>
      </c>
      <c r="P86" s="19">
        <f t="shared" si="66"/>
        <v>-134.38987416405871</v>
      </c>
      <c r="Q86" s="12">
        <f t="shared" si="64"/>
        <v>-3.9508604985305028E-2</v>
      </c>
      <c r="R86" s="12"/>
      <c r="S86" s="26">
        <v>3228.9272731600004</v>
      </c>
      <c r="T86" s="19">
        <f t="shared" si="67"/>
        <v>38.217131449999215</v>
      </c>
      <c r="U86" s="12">
        <f t="shared" si="65"/>
        <v>1.1835860091267367E-2</v>
      </c>
    </row>
    <row r="87" spans="1:21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2"/>
      <c r="R87" s="12"/>
      <c r="S87" s="20"/>
      <c r="T87" s="20"/>
      <c r="U87" s="12"/>
    </row>
    <row r="88" spans="1:21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72991.900058167434</v>
      </c>
      <c r="N88" s="31">
        <f>SUM(G88:M88)</f>
        <v>113245.51465472675</v>
      </c>
      <c r="O88" s="21">
        <v>104729.72344920273</v>
      </c>
      <c r="P88" s="21">
        <f>N88-O88</f>
        <v>8515.7912055240158</v>
      </c>
      <c r="Q88" s="11">
        <f t="shared" ref="Q88:Q94" si="69">P88/ABS(O88)</f>
        <v>8.1312075741844639E-2</v>
      </c>
      <c r="R88" s="11"/>
      <c r="S88" s="21">
        <v>39474.199023685396</v>
      </c>
      <c r="T88" s="21">
        <f>N88-S88</f>
        <v>73771.315631041361</v>
      </c>
      <c r="U88" s="11">
        <f>T88/ABS(S88)</f>
        <v>1.8688489559161652</v>
      </c>
    </row>
    <row r="89" spans="1:21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11"/>
      <c r="R89" s="11"/>
      <c r="S89" s="21"/>
      <c r="T89" s="21"/>
      <c r="U89" s="11"/>
    </row>
    <row r="90" spans="1:21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102.6175284</v>
      </c>
      <c r="N90" s="31">
        <f>SUM(G90:M90)</f>
        <v>102.6175284</v>
      </c>
      <c r="O90" s="24">
        <v>388.30370808761563</v>
      </c>
      <c r="P90" s="21">
        <f>N90-O90</f>
        <v>-285.68617968761566</v>
      </c>
      <c r="Q90" s="11">
        <f t="shared" si="69"/>
        <v>-0.73572869312686118</v>
      </c>
      <c r="R90" s="11"/>
      <c r="S90" s="24">
        <v>735.00725108999995</v>
      </c>
      <c r="T90" s="21">
        <f>N90-S90</f>
        <v>-632.38972268999999</v>
      </c>
      <c r="U90" s="11">
        <f>T90/ABS(S90)</f>
        <v>-0.86038569245701946</v>
      </c>
    </row>
    <row r="91" spans="1:21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11"/>
      <c r="R91" s="11"/>
      <c r="S91" s="21"/>
      <c r="T91" s="21"/>
      <c r="U91" s="11"/>
    </row>
    <row r="92" spans="1:21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31">
        <f>SUM(G92:M92)</f>
        <v>0</v>
      </c>
      <c r="O92" s="21">
        <v>0</v>
      </c>
      <c r="P92" s="21">
        <f>N92-O92</f>
        <v>0</v>
      </c>
      <c r="Q92" s="11">
        <v>0</v>
      </c>
      <c r="R92" s="11"/>
      <c r="S92" s="21">
        <v>0</v>
      </c>
      <c r="T92" s="21">
        <f>N92-S92</f>
        <v>0</v>
      </c>
      <c r="U92" s="11">
        <v>0</v>
      </c>
    </row>
    <row r="93" spans="1:21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1"/>
      <c r="R93" s="11"/>
      <c r="S93" s="21"/>
      <c r="T93" s="21"/>
      <c r="U93" s="11"/>
    </row>
    <row r="94" spans="1:21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f>SUM(G94:M94)</f>
        <v>4096.7200278356004</v>
      </c>
      <c r="O94" s="31">
        <v>2918.69263483329</v>
      </c>
      <c r="P94" s="21">
        <f>N94-O94</f>
        <v>1178.0273930023104</v>
      </c>
      <c r="Q94" s="11">
        <f t="shared" si="69"/>
        <v>0.40361474824141497</v>
      </c>
      <c r="R94" s="32"/>
      <c r="S94" s="31">
        <v>4411.1109285745997</v>
      </c>
      <c r="T94" s="21">
        <f>N94-S94</f>
        <v>-314.39090073899933</v>
      </c>
      <c r="U94" s="32">
        <f>T94/ABS(S94)</f>
        <v>-7.1272499338526307E-2</v>
      </c>
    </row>
    <row r="95" spans="1:21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/>
      <c r="R95" s="35"/>
      <c r="S95" s="34"/>
      <c r="T95" s="34"/>
      <c r="U95" s="35"/>
    </row>
    <row r="96" spans="1:21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R96" s="37"/>
      <c r="S96" s="36"/>
      <c r="T96" s="36"/>
      <c r="U96" s="37"/>
    </row>
    <row r="97" spans="1:21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25"/>
      <c r="T97" s="25"/>
      <c r="U97" s="13"/>
    </row>
    <row r="98" spans="1:21" x14ac:dyDescent="0.35">
      <c r="A98" s="28" t="s">
        <v>74</v>
      </c>
      <c r="Q98" s="14"/>
      <c r="R98" s="14"/>
      <c r="U98" s="1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8"/>
  <sheetViews>
    <sheetView showGridLines="0" tabSelected="1" topLeftCell="J1" zoomScale="82" zoomScaleNormal="80" workbookViewId="0">
      <selection activeCell="R58" sqref="R58:R63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8" width="14.3828125" style="18" customWidth="1"/>
    <col min="19" max="19" width="16.07421875" style="18" customWidth="1"/>
    <col min="20" max="20" width="16" style="18" customWidth="1"/>
    <col min="21" max="21" width="11.4609375" style="18" customWidth="1"/>
    <col min="22" max="22" width="9.3828125" style="10" customWidth="1"/>
    <col min="23" max="23" width="2.15234375" style="10" customWidth="1"/>
    <col min="24" max="24" width="15.15234375" style="18" customWidth="1"/>
    <col min="25" max="25" width="12.15234375" style="18" customWidth="1"/>
    <col min="26" max="26" width="13.84375" style="10" customWidth="1"/>
    <col min="27" max="16384" width="8.921875" style="4"/>
  </cols>
  <sheetData>
    <row r="1" spans="2:27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X1" s="17"/>
      <c r="Y1" s="17"/>
    </row>
    <row r="2" spans="2:27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X2" s="17"/>
      <c r="Y2" s="17"/>
    </row>
    <row r="3" spans="2:27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X3" s="17"/>
      <c r="Y3" s="17"/>
    </row>
    <row r="4" spans="2:27" x14ac:dyDescent="0.35">
      <c r="B4" s="2" t="s">
        <v>14</v>
      </c>
      <c r="C4" s="2"/>
      <c r="D4" s="2"/>
      <c r="E4" s="2"/>
      <c r="F4" s="2"/>
    </row>
    <row r="5" spans="2:27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X5" s="17"/>
      <c r="Y5" s="17"/>
    </row>
    <row r="6" spans="2:27" ht="52.5" x14ac:dyDescent="0.35">
      <c r="B6" s="7"/>
      <c r="C6" s="7"/>
      <c r="D6" s="7"/>
      <c r="E6" s="7"/>
      <c r="F6" s="7"/>
      <c r="G6" s="49" t="s">
        <v>49</v>
      </c>
      <c r="H6" s="49" t="s">
        <v>49</v>
      </c>
      <c r="I6" s="49" t="s">
        <v>49</v>
      </c>
      <c r="J6" s="49" t="s">
        <v>49</v>
      </c>
      <c r="K6" s="49" t="s">
        <v>49</v>
      </c>
      <c r="L6" s="49" t="s">
        <v>49</v>
      </c>
      <c r="M6" s="49" t="s">
        <v>49</v>
      </c>
      <c r="N6" s="49" t="s">
        <v>49</v>
      </c>
      <c r="O6" s="49" t="s">
        <v>49</v>
      </c>
      <c r="P6" s="49" t="s">
        <v>49</v>
      </c>
      <c r="Q6" s="49" t="s">
        <v>49</v>
      </c>
      <c r="R6" s="49" t="s">
        <v>49</v>
      </c>
      <c r="S6" s="49" t="s">
        <v>49</v>
      </c>
      <c r="T6" s="57" t="s">
        <v>80</v>
      </c>
      <c r="U6" s="49"/>
      <c r="V6" s="51"/>
      <c r="W6" s="51"/>
      <c r="X6" s="49" t="s">
        <v>52</v>
      </c>
      <c r="Y6" s="49"/>
      <c r="Z6" s="51"/>
    </row>
    <row r="7" spans="2:27" ht="17.5" x14ac:dyDescent="0.35">
      <c r="B7" s="8" t="s">
        <v>0</v>
      </c>
      <c r="C7" s="8"/>
      <c r="D7" s="8"/>
      <c r="E7" s="8"/>
      <c r="F7" s="8"/>
      <c r="G7" s="52" t="s">
        <v>35</v>
      </c>
      <c r="H7" s="52" t="s">
        <v>68</v>
      </c>
      <c r="I7" s="52" t="s">
        <v>70</v>
      </c>
      <c r="J7" s="52" t="s">
        <v>71</v>
      </c>
      <c r="K7" s="52" t="s">
        <v>72</v>
      </c>
      <c r="L7" s="52" t="s">
        <v>73</v>
      </c>
      <c r="M7" s="52" t="s">
        <v>75</v>
      </c>
      <c r="N7" s="52" t="s">
        <v>77</v>
      </c>
      <c r="O7" s="52" t="s">
        <v>78</v>
      </c>
      <c r="P7" s="52" t="s">
        <v>79</v>
      </c>
      <c r="Q7" s="52" t="s">
        <v>81</v>
      </c>
      <c r="R7" s="52" t="s">
        <v>82</v>
      </c>
      <c r="S7" s="55" t="s">
        <v>83</v>
      </c>
      <c r="T7" s="52" t="str">
        <f>S7</f>
        <v>Apr-Mar.</v>
      </c>
      <c r="U7" s="52" t="s">
        <v>36</v>
      </c>
      <c r="V7" s="53" t="s">
        <v>39</v>
      </c>
      <c r="W7" s="53"/>
      <c r="X7" s="52" t="str">
        <f>S7</f>
        <v>Apr-Mar.</v>
      </c>
      <c r="Y7" s="52" t="s">
        <v>36</v>
      </c>
      <c r="Z7" s="53" t="s">
        <v>39</v>
      </c>
    </row>
    <row r="9" spans="2:27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U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ref="M9:N9" si="2">SUM(M10:M14)</f>
        <v>142704.7325319474</v>
      </c>
      <c r="N9" s="21">
        <f t="shared" si="2"/>
        <v>62292.414577205207</v>
      </c>
      <c r="O9" s="21">
        <f t="shared" ref="O9:P9" si="3">SUM(O10:O14)</f>
        <v>80915.261923347789</v>
      </c>
      <c r="P9" s="21">
        <f t="shared" si="3"/>
        <v>83904.772256468612</v>
      </c>
      <c r="Q9" s="21">
        <f t="shared" ref="Q9:R9" si="4">SUM(Q10:Q14)</f>
        <v>75898.766316523295</v>
      </c>
      <c r="R9" s="21">
        <f t="shared" si="4"/>
        <v>160212.83254746522</v>
      </c>
      <c r="S9" s="21">
        <f t="shared" si="1"/>
        <v>1058575.5752967526</v>
      </c>
      <c r="T9" s="21">
        <f t="shared" ref="T9" si="5">SUM(T10:T14)</f>
        <v>1076686.0925652366</v>
      </c>
      <c r="U9" s="21">
        <f t="shared" si="1"/>
        <v>-18110.517268484153</v>
      </c>
      <c r="V9" s="11">
        <f t="shared" ref="V9:V14" si="6">U9/ABS(T9)</f>
        <v>-1.6820610383603364E-2</v>
      </c>
      <c r="W9" s="11"/>
      <c r="X9" s="21">
        <f t="shared" ref="X9:Y9" si="7">SUM(X10:X14)</f>
        <v>925283.04043183674</v>
      </c>
      <c r="Y9" s="21">
        <f t="shared" si="7"/>
        <v>133292.53486491559</v>
      </c>
      <c r="Z9" s="11">
        <f>Y9/ABS(X9)</f>
        <v>0.14405595805874377</v>
      </c>
    </row>
    <row r="10" spans="2:27" x14ac:dyDescent="0.35">
      <c r="B10" s="2"/>
      <c r="C10" s="2" t="s">
        <v>9</v>
      </c>
      <c r="D10" s="2"/>
      <c r="E10" s="2"/>
      <c r="F10" s="2"/>
      <c r="G10" s="19">
        <f t="shared" ref="G10:U10" si="8">G55</f>
        <v>65422.986912260007</v>
      </c>
      <c r="H10" s="19">
        <f t="shared" si="8"/>
        <v>68814.061651830008</v>
      </c>
      <c r="I10" s="19">
        <f t="shared" si="8"/>
        <v>74683.092157039995</v>
      </c>
      <c r="J10" s="19">
        <f t="shared" si="8"/>
        <v>61919.540986450003</v>
      </c>
      <c r="K10" s="19">
        <f t="shared" si="8"/>
        <v>62728.278698139999</v>
      </c>
      <c r="L10" s="19">
        <f t="shared" si="8"/>
        <v>75208.473863680003</v>
      </c>
      <c r="M10" s="19">
        <f t="shared" ref="M10:N10" si="9">M55</f>
        <v>66916.292483199999</v>
      </c>
      <c r="N10" s="19">
        <f t="shared" si="9"/>
        <v>59641.688290853999</v>
      </c>
      <c r="O10" s="19">
        <f t="shared" ref="O10:P10" si="10">O55</f>
        <v>72969.233861314016</v>
      </c>
      <c r="P10" s="19">
        <f t="shared" si="10"/>
        <v>76075.368497810006</v>
      </c>
      <c r="Q10" s="19">
        <f t="shared" ref="Q10:R10" si="11">Q55</f>
        <v>68385.503035130998</v>
      </c>
      <c r="R10" s="19">
        <f t="shared" si="11"/>
        <v>129991.23699134002</v>
      </c>
      <c r="S10" s="19">
        <f t="shared" si="8"/>
        <v>882755.75742904912</v>
      </c>
      <c r="T10" s="19">
        <f t="shared" ref="T10" si="12">T55</f>
        <v>896957.8</v>
      </c>
      <c r="U10" s="19">
        <f t="shared" si="8"/>
        <v>-14202.042570950929</v>
      </c>
      <c r="V10" s="12">
        <f t="shared" si="6"/>
        <v>-1.5833568280415117E-2</v>
      </c>
      <c r="W10" s="12"/>
      <c r="X10" s="19">
        <f>X55</f>
        <v>831573.91613204102</v>
      </c>
      <c r="Y10" s="19">
        <f>Y55</f>
        <v>51181.841297008017</v>
      </c>
      <c r="Z10" s="12">
        <f t="shared" ref="Z10:Z12" si="13">Y10/ABS(X10)</f>
        <v>6.1548156218119203E-2</v>
      </c>
    </row>
    <row r="11" spans="2:27" x14ac:dyDescent="0.35">
      <c r="B11" s="2"/>
      <c r="C11" s="2" t="s">
        <v>15</v>
      </c>
      <c r="D11" s="2"/>
      <c r="E11" s="2"/>
      <c r="F11" s="2"/>
      <c r="G11" s="19">
        <f t="shared" ref="G11:U11" si="14">G88</f>
        <v>2403.8771321200002</v>
      </c>
      <c r="H11" s="19">
        <f t="shared" si="14"/>
        <v>5614.4300006000003</v>
      </c>
      <c r="I11" s="19">
        <f t="shared" si="14"/>
        <v>6446.6167969493208</v>
      </c>
      <c r="J11" s="19">
        <f t="shared" si="14"/>
        <v>13084.36743355</v>
      </c>
      <c r="K11" s="19">
        <f t="shared" si="14"/>
        <v>4389.7152072500003</v>
      </c>
      <c r="L11" s="19">
        <f t="shared" si="14"/>
        <v>8314.608026089998</v>
      </c>
      <c r="M11" s="19">
        <f t="shared" ref="M11:N11" si="15">M88</f>
        <v>75308.4662987474</v>
      </c>
      <c r="N11" s="19">
        <f t="shared" si="15"/>
        <v>2619.5573830600006</v>
      </c>
      <c r="O11" s="19">
        <f t="shared" ref="O11:P11" si="16">O88</f>
        <v>7631.064172140279</v>
      </c>
      <c r="P11" s="19">
        <f t="shared" si="16"/>
        <v>6943.2972344399996</v>
      </c>
      <c r="Q11" s="19">
        <f t="shared" ref="Q11:R11" si="17">Q88</f>
        <v>7258.1263706</v>
      </c>
      <c r="R11" s="19">
        <f t="shared" si="17"/>
        <v>30209.908858710001</v>
      </c>
      <c r="S11" s="19">
        <f t="shared" si="14"/>
        <v>170224.03491425698</v>
      </c>
      <c r="T11" s="19">
        <f t="shared" ref="T11" si="18">T88</f>
        <v>174017.22723078734</v>
      </c>
      <c r="U11" s="19">
        <f t="shared" si="14"/>
        <v>-3793.1923165303597</v>
      </c>
      <c r="V11" s="12">
        <f t="shared" si="6"/>
        <v>-2.17977977059691E-2</v>
      </c>
      <c r="W11" s="12"/>
      <c r="X11" s="19">
        <f>X88</f>
        <v>83780.777971734802</v>
      </c>
      <c r="Y11" s="19">
        <f>Y88</f>
        <v>86443.256942522174</v>
      </c>
      <c r="Z11" s="12">
        <f t="shared" si="13"/>
        <v>1.0317791149144691</v>
      </c>
    </row>
    <row r="12" spans="2:27" x14ac:dyDescent="0.35">
      <c r="B12" s="2"/>
      <c r="C12" s="2" t="s">
        <v>11</v>
      </c>
      <c r="D12" s="2"/>
      <c r="E12" s="2"/>
      <c r="F12" s="2"/>
      <c r="G12" s="19">
        <f t="shared" ref="G12:U12" si="19">G90</f>
        <v>0</v>
      </c>
      <c r="H12" s="19">
        <f t="shared" si="19"/>
        <v>0</v>
      </c>
      <c r="I12" s="19">
        <f t="shared" si="19"/>
        <v>0</v>
      </c>
      <c r="J12" s="19">
        <f t="shared" si="19"/>
        <v>0</v>
      </c>
      <c r="K12" s="19">
        <f t="shared" si="19"/>
        <v>0</v>
      </c>
      <c r="L12" s="19">
        <f t="shared" si="19"/>
        <v>0</v>
      </c>
      <c r="M12" s="19">
        <f t="shared" ref="M12:N12" si="20">M90</f>
        <v>0</v>
      </c>
      <c r="N12" s="19">
        <f t="shared" si="20"/>
        <v>0</v>
      </c>
      <c r="O12" s="19">
        <f t="shared" ref="O12:P12" si="21">O90</f>
        <v>0</v>
      </c>
      <c r="P12" s="19">
        <f t="shared" si="21"/>
        <v>0</v>
      </c>
      <c r="Q12" s="19">
        <f t="shared" ref="Q12:R12" si="22">Q90</f>
        <v>0</v>
      </c>
      <c r="R12" s="19">
        <f t="shared" si="22"/>
        <v>0</v>
      </c>
      <c r="S12" s="19">
        <f t="shared" si="19"/>
        <v>0</v>
      </c>
      <c r="T12" s="19">
        <f t="shared" ref="T12" si="23">T90</f>
        <v>0</v>
      </c>
      <c r="U12" s="19">
        <f t="shared" si="19"/>
        <v>0</v>
      </c>
      <c r="V12" s="12">
        <v>0</v>
      </c>
      <c r="W12" s="12"/>
      <c r="X12" s="19">
        <f>X90</f>
        <v>1795.4742370200001</v>
      </c>
      <c r="Y12" s="19">
        <f>Y90</f>
        <v>-1795.4742370200001</v>
      </c>
      <c r="Z12" s="12">
        <f t="shared" si="13"/>
        <v>-1</v>
      </c>
    </row>
    <row r="13" spans="2:27" x14ac:dyDescent="0.35">
      <c r="B13" s="2"/>
      <c r="C13" s="2" t="s">
        <v>16</v>
      </c>
      <c r="D13" s="2"/>
      <c r="E13" s="2"/>
      <c r="F13" s="2"/>
      <c r="G13" s="19">
        <f t="shared" ref="G13:U13" si="24">G92</f>
        <v>0</v>
      </c>
      <c r="H13" s="19">
        <f t="shared" si="24"/>
        <v>0</v>
      </c>
      <c r="I13" s="19">
        <f t="shared" si="24"/>
        <v>0</v>
      </c>
      <c r="J13" s="19">
        <f t="shared" si="24"/>
        <v>0</v>
      </c>
      <c r="K13" s="19">
        <f t="shared" si="24"/>
        <v>0</v>
      </c>
      <c r="L13" s="19">
        <f t="shared" si="24"/>
        <v>0</v>
      </c>
      <c r="M13" s="19">
        <f t="shared" ref="M13:N13" si="25">M92</f>
        <v>0</v>
      </c>
      <c r="N13" s="19">
        <f t="shared" si="25"/>
        <v>0</v>
      </c>
      <c r="O13" s="19">
        <f t="shared" ref="O13:P13" si="26">O92</f>
        <v>0</v>
      </c>
      <c r="P13" s="19">
        <f t="shared" si="26"/>
        <v>0</v>
      </c>
      <c r="Q13" s="19">
        <f t="shared" ref="Q13:R13" si="27">Q92</f>
        <v>0</v>
      </c>
      <c r="R13" s="19">
        <f t="shared" si="27"/>
        <v>0</v>
      </c>
      <c r="S13" s="19">
        <f t="shared" si="24"/>
        <v>0</v>
      </c>
      <c r="T13" s="19">
        <f t="shared" ref="T13" si="28">T92</f>
        <v>0</v>
      </c>
      <c r="U13" s="19">
        <f t="shared" si="24"/>
        <v>0</v>
      </c>
      <c r="V13" s="12">
        <v>0</v>
      </c>
      <c r="W13" s="12"/>
      <c r="X13" s="19">
        <f>X92</f>
        <v>0</v>
      </c>
      <c r="Y13" s="19">
        <f>Y92</f>
        <v>0</v>
      </c>
      <c r="Z13" s="12">
        <v>0</v>
      </c>
      <c r="AA13" s="9"/>
    </row>
    <row r="14" spans="2:27" x14ac:dyDescent="0.35">
      <c r="B14" s="2"/>
      <c r="C14" s="2" t="s">
        <v>13</v>
      </c>
      <c r="D14" s="2"/>
      <c r="E14" s="2"/>
      <c r="F14" s="2"/>
      <c r="G14" s="19">
        <f t="shared" ref="G14:U14" si="29">G94</f>
        <v>703.98744506790001</v>
      </c>
      <c r="H14" s="19">
        <f t="shared" si="29"/>
        <v>131.06384954430001</v>
      </c>
      <c r="I14" s="19">
        <f t="shared" si="29"/>
        <v>657.09342775100015</v>
      </c>
      <c r="J14" s="19">
        <f t="shared" si="29"/>
        <v>1999.0191045000001</v>
      </c>
      <c r="K14" s="19">
        <f t="shared" si="29"/>
        <v>0</v>
      </c>
      <c r="L14" s="19">
        <f t="shared" si="29"/>
        <v>125.5824509724</v>
      </c>
      <c r="M14" s="19">
        <f t="shared" ref="M14:N14" si="30">M94</f>
        <v>479.97375</v>
      </c>
      <c r="N14" s="19">
        <f t="shared" si="30"/>
        <v>31.168903291199999</v>
      </c>
      <c r="O14" s="19">
        <f t="shared" ref="O14:P14" si="31">O94</f>
        <v>314.96388989349998</v>
      </c>
      <c r="P14" s="19">
        <f t="shared" si="31"/>
        <v>886.10652421859993</v>
      </c>
      <c r="Q14" s="19">
        <f t="shared" ref="Q14:R14" si="32">Q94</f>
        <v>255.13691079229997</v>
      </c>
      <c r="R14" s="19">
        <f t="shared" si="32"/>
        <v>11.686697415200001</v>
      </c>
      <c r="S14" s="19">
        <f t="shared" si="29"/>
        <v>5595.7829534463999</v>
      </c>
      <c r="T14" s="19">
        <f t="shared" ref="T14" si="33">T94</f>
        <v>5711.0653344492657</v>
      </c>
      <c r="U14" s="19">
        <f t="shared" si="29"/>
        <v>-115.2823810028658</v>
      </c>
      <c r="V14" s="12">
        <f t="shared" si="6"/>
        <v>-2.0185792711471896E-2</v>
      </c>
      <c r="W14" s="12"/>
      <c r="X14" s="19">
        <f>X94</f>
        <v>8132.8720910409993</v>
      </c>
      <c r="Y14" s="19">
        <f>Y94</f>
        <v>-2537.0891375945994</v>
      </c>
      <c r="Z14" s="12">
        <f t="shared" ref="Z14" si="34">Y14/ABS(X14)</f>
        <v>-0.31195488004654631</v>
      </c>
    </row>
    <row r="15" spans="2:27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2"/>
      <c r="W15" s="12"/>
      <c r="X15" s="20"/>
      <c r="Y15" s="20"/>
      <c r="Z15" s="12"/>
    </row>
    <row r="16" spans="2:27" s="5" customFormat="1" x14ac:dyDescent="0.35">
      <c r="B16" s="5" t="s">
        <v>2</v>
      </c>
      <c r="C16" s="6"/>
      <c r="D16" s="6"/>
      <c r="E16" s="6"/>
      <c r="F16" s="6"/>
      <c r="G16" s="21">
        <f t="shared" ref="G16:T16" si="35">G17+G26</f>
        <v>86253.564988159997</v>
      </c>
      <c r="H16" s="21">
        <f t="shared" si="35"/>
        <v>84678.793416230023</v>
      </c>
      <c r="I16" s="21">
        <f t="shared" si="35"/>
        <v>80333.305413670008</v>
      </c>
      <c r="J16" s="21">
        <f t="shared" si="35"/>
        <v>84896.227836829989</v>
      </c>
      <c r="K16" s="21">
        <f t="shared" si="35"/>
        <v>89946.299486379925</v>
      </c>
      <c r="L16" s="21">
        <f t="shared" si="35"/>
        <v>81103.711389620032</v>
      </c>
      <c r="M16" s="21">
        <f t="shared" si="35"/>
        <v>84742.693530873963</v>
      </c>
      <c r="N16" s="21">
        <f t="shared" si="35"/>
        <v>85306.039164290021</v>
      </c>
      <c r="O16" s="21">
        <f t="shared" si="35"/>
        <v>87746.81940771002</v>
      </c>
      <c r="P16" s="21">
        <f t="shared" si="35"/>
        <v>82876.857051630068</v>
      </c>
      <c r="Q16" s="21">
        <f t="shared" si="35"/>
        <v>93584.472684949898</v>
      </c>
      <c r="R16" s="21">
        <f t="shared" si="35"/>
        <v>109430.85482399994</v>
      </c>
      <c r="S16" s="21">
        <f t="shared" si="35"/>
        <v>1050899.6391943442</v>
      </c>
      <c r="T16" s="21">
        <f t="shared" si="35"/>
        <v>1068652.5159554479</v>
      </c>
      <c r="U16" s="21">
        <f>U17+U26</f>
        <v>-17752.876761103926</v>
      </c>
      <c r="V16" s="11">
        <f>U16/ABS(T16)</f>
        <v>-1.661239410944693E-2</v>
      </c>
      <c r="W16" s="11"/>
      <c r="X16" s="21">
        <f t="shared" ref="X16" si="36">X17+X26</f>
        <v>924110.76906051987</v>
      </c>
      <c r="Y16" s="21">
        <f>Y17+Y26</f>
        <v>126788.87013382406</v>
      </c>
      <c r="Z16" s="11">
        <f>Y16/ABS(X16)</f>
        <v>0.13720094427935475</v>
      </c>
    </row>
    <row r="17" spans="2:26" x14ac:dyDescent="0.35">
      <c r="B17" s="2"/>
      <c r="C17" s="2" t="s">
        <v>17</v>
      </c>
      <c r="D17" s="2"/>
      <c r="E17" s="2"/>
      <c r="F17" s="2"/>
      <c r="G17" s="19">
        <f t="shared" ref="G17:U17" si="37">G18+G19+G22</f>
        <v>82479.658468840003</v>
      </c>
      <c r="H17" s="19">
        <f t="shared" si="37"/>
        <v>77107.889690900018</v>
      </c>
      <c r="I17" s="19">
        <f t="shared" si="37"/>
        <v>76447.567422150008</v>
      </c>
      <c r="J17" s="19">
        <f t="shared" si="37"/>
        <v>80750.238277619996</v>
      </c>
      <c r="K17" s="19">
        <f t="shared" si="37"/>
        <v>86787.364077689926</v>
      </c>
      <c r="L17" s="19">
        <f t="shared" si="37"/>
        <v>78918.562928750034</v>
      </c>
      <c r="M17" s="19">
        <f t="shared" si="37"/>
        <v>80166.339671563968</v>
      </c>
      <c r="N17" s="19">
        <f t="shared" si="37"/>
        <v>81860.138856320016</v>
      </c>
      <c r="O17" s="19">
        <f t="shared" si="37"/>
        <v>83781.582531780019</v>
      </c>
      <c r="P17" s="19">
        <f t="shared" si="37"/>
        <v>79405.58855821006</v>
      </c>
      <c r="Q17" s="19">
        <f t="shared" si="37"/>
        <v>85046.166786509915</v>
      </c>
      <c r="R17" s="19">
        <f t="shared" si="37"/>
        <v>100692.67661290994</v>
      </c>
      <c r="S17" s="19">
        <f t="shared" si="37"/>
        <v>993443.77388324414</v>
      </c>
      <c r="T17" s="19">
        <f t="shared" si="37"/>
        <v>1006916.2979266413</v>
      </c>
      <c r="U17" s="19">
        <f t="shared" si="37"/>
        <v>-13472.524043397254</v>
      </c>
      <c r="V17" s="12">
        <f>U17/ABS(T17)</f>
        <v>-1.3379984087196484E-2</v>
      </c>
      <c r="W17" s="12"/>
      <c r="X17" s="19">
        <f>X18+X19+X22</f>
        <v>868247.24355166988</v>
      </c>
      <c r="Y17" s="19">
        <f>Y18+Y19+Y22</f>
        <v>125196.53033157406</v>
      </c>
      <c r="Z17" s="12">
        <f t="shared" ref="Z17:Z24" si="38">Y17/ABS(X17)</f>
        <v>0.14419456123977151</v>
      </c>
    </row>
    <row r="18" spans="2:26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19">
        <v>30521.238424080017</v>
      </c>
      <c r="O18" s="19">
        <v>33187.574990690024</v>
      </c>
      <c r="P18" s="19">
        <v>26084.291578970071</v>
      </c>
      <c r="Q18" s="19">
        <v>30409.196643449934</v>
      </c>
      <c r="R18" s="19">
        <v>45223.104739219983</v>
      </c>
      <c r="S18" s="39">
        <f>SUM(G18:R18)</f>
        <v>366667.66974156408</v>
      </c>
      <c r="T18" s="19">
        <v>370698.12925997464</v>
      </c>
      <c r="U18" s="19">
        <f>S18-T18</f>
        <v>-4030.4595184105565</v>
      </c>
      <c r="V18" s="12">
        <f t="shared" ref="V18:V42" si="39">U18/ABS(T18)</f>
        <v>-1.0872618986388116E-2</v>
      </c>
      <c r="W18" s="12"/>
      <c r="X18" s="19">
        <v>292463.79389079002</v>
      </c>
      <c r="Y18" s="19">
        <f t="shared" ref="Y18" si="40">S18-X18</f>
        <v>74203.875850774057</v>
      </c>
      <c r="Z18" s="12">
        <f t="shared" si="38"/>
        <v>0.25371987029096255</v>
      </c>
    </row>
    <row r="19" spans="2:26" x14ac:dyDescent="0.35">
      <c r="B19" s="2"/>
      <c r="C19" s="2"/>
      <c r="D19" s="2" t="s">
        <v>43</v>
      </c>
      <c r="E19" s="2"/>
      <c r="F19" s="2"/>
      <c r="G19" s="19">
        <f t="shared" ref="G19:U19" si="41">G20+G21</f>
        <v>38201.963000000003</v>
      </c>
      <c r="H19" s="19">
        <f t="shared" si="41"/>
        <v>35630.78</v>
      </c>
      <c r="I19" s="19">
        <f t="shared" si="41"/>
        <v>36653.375999999997</v>
      </c>
      <c r="J19" s="38">
        <f t="shared" si="41"/>
        <v>36998.612999999998</v>
      </c>
      <c r="K19" s="38">
        <f t="shared" si="41"/>
        <v>37249.156999999999</v>
      </c>
      <c r="L19" s="38">
        <f t="shared" si="41"/>
        <v>36157.428</v>
      </c>
      <c r="M19" s="38">
        <f t="shared" si="41"/>
        <v>36353.448000000004</v>
      </c>
      <c r="N19" s="38">
        <f t="shared" si="41"/>
        <v>35609.652000000002</v>
      </c>
      <c r="O19" s="38">
        <f t="shared" si="41"/>
        <v>39555.743999999999</v>
      </c>
      <c r="P19" s="38">
        <f t="shared" si="41"/>
        <v>37937.334212839996</v>
      </c>
      <c r="Q19" s="38">
        <f t="shared" si="41"/>
        <v>36963.928999999996</v>
      </c>
      <c r="R19" s="38">
        <f t="shared" si="41"/>
        <v>39455.958787159943</v>
      </c>
      <c r="S19" s="19">
        <f t="shared" si="41"/>
        <v>446767.38299999997</v>
      </c>
      <c r="T19" s="19">
        <f t="shared" si="41"/>
        <v>453871.32766666665</v>
      </c>
      <c r="U19" s="19">
        <f t="shared" si="41"/>
        <v>-7103.94466666671</v>
      </c>
      <c r="V19" s="12">
        <f t="shared" si="39"/>
        <v>-1.5651891259991658E-2</v>
      </c>
      <c r="W19" s="12"/>
      <c r="X19" s="19">
        <f>X20+X21</f>
        <v>403618.17964364996</v>
      </c>
      <c r="Y19" s="19">
        <f>Y20+Y21</f>
        <v>43149.203356349994</v>
      </c>
      <c r="Z19" s="12">
        <f t="shared" si="38"/>
        <v>0.10690599564778264</v>
      </c>
    </row>
    <row r="20" spans="2:26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8">
        <v>34524.940999999999</v>
      </c>
      <c r="O20" s="38">
        <v>37100.438430559996</v>
      </c>
      <c r="P20" s="38">
        <v>36188.441999999995</v>
      </c>
      <c r="Q20" s="38">
        <v>34593.980964221999</v>
      </c>
      <c r="R20" s="38">
        <v>37096.846168181946</v>
      </c>
      <c r="S20" s="39">
        <f>SUM(G20:R20)</f>
        <v>423004.35212889395</v>
      </c>
      <c r="T20" s="19">
        <v>427656.58613409294</v>
      </c>
      <c r="U20" s="19">
        <f t="shared" ref="U20:U21" si="42">S20-T20</f>
        <v>-4652.2340051989886</v>
      </c>
      <c r="V20" s="12">
        <f>U20/ABS(T20)</f>
        <v>-1.0878434136263406E-2</v>
      </c>
      <c r="W20" s="12"/>
      <c r="X20" s="19">
        <v>378213.17756555136</v>
      </c>
      <c r="Y20" s="19">
        <f t="shared" ref="Y20:Y21" si="43">S20-X20</f>
        <v>44791.174563342589</v>
      </c>
      <c r="Z20" s="12">
        <f t="shared" si="38"/>
        <v>0.11842838171755517</v>
      </c>
    </row>
    <row r="21" spans="2:26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8">
        <v>1084.711</v>
      </c>
      <c r="O21" s="38">
        <v>2455.30556944</v>
      </c>
      <c r="P21" s="38">
        <v>1748.89221284</v>
      </c>
      <c r="Q21" s="38">
        <v>2369.9480357779998</v>
      </c>
      <c r="R21" s="38">
        <v>2359.1126189779998</v>
      </c>
      <c r="S21" s="39">
        <f>SUM(G21:R21)</f>
        <v>23763.030871106002</v>
      </c>
      <c r="T21" s="19">
        <v>26214.741532573724</v>
      </c>
      <c r="U21" s="19">
        <f t="shared" si="42"/>
        <v>-2451.7106614677214</v>
      </c>
      <c r="V21" s="12">
        <f t="shared" si="39"/>
        <v>-9.3524121091229998E-2</v>
      </c>
      <c r="W21" s="12"/>
      <c r="X21" s="19">
        <v>25405.002078098598</v>
      </c>
      <c r="Y21" s="19">
        <f t="shared" si="43"/>
        <v>-1641.9712069925954</v>
      </c>
      <c r="Z21" s="12">
        <f t="shared" si="38"/>
        <v>-6.4631807623748344E-2</v>
      </c>
    </row>
    <row r="22" spans="2:26" x14ac:dyDescent="0.35">
      <c r="B22" s="2"/>
      <c r="C22" s="2"/>
      <c r="D22" s="2" t="s">
        <v>25</v>
      </c>
      <c r="E22" s="2"/>
      <c r="F22" s="2"/>
      <c r="G22" s="19">
        <f t="shared" ref="G22:T22" si="44">G23+G24</f>
        <v>13481.89589851</v>
      </c>
      <c r="H22" s="19">
        <f t="shared" si="44"/>
        <v>15551.551428879999</v>
      </c>
      <c r="I22" s="19">
        <f t="shared" si="44"/>
        <v>10701.989461400004</v>
      </c>
      <c r="J22" s="19">
        <f t="shared" si="44"/>
        <v>16258.878255689997</v>
      </c>
      <c r="K22" s="19">
        <f t="shared" si="44"/>
        <v>18543.172060929999</v>
      </c>
      <c r="L22" s="19">
        <f t="shared" si="44"/>
        <v>16198.810941599993</v>
      </c>
      <c r="M22" s="19">
        <f t="shared" si="44"/>
        <v>13434.294125349998</v>
      </c>
      <c r="N22" s="19">
        <f t="shared" si="44"/>
        <v>15729.248432240001</v>
      </c>
      <c r="O22" s="19">
        <f t="shared" si="44"/>
        <v>11038.26354109</v>
      </c>
      <c r="P22" s="19">
        <f t="shared" si="44"/>
        <v>15383.9627664</v>
      </c>
      <c r="Q22" s="19">
        <f t="shared" si="44"/>
        <v>17673.04114306</v>
      </c>
      <c r="R22" s="19">
        <f t="shared" si="44"/>
        <v>16013.61308653</v>
      </c>
      <c r="S22" s="19">
        <f t="shared" si="44"/>
        <v>180008.72114168</v>
      </c>
      <c r="T22" s="19">
        <f t="shared" si="44"/>
        <v>182346.84099999999</v>
      </c>
      <c r="U22" s="19">
        <f>U23+U24</f>
        <v>-2338.1198583199875</v>
      </c>
      <c r="V22" s="12">
        <f t="shared" si="39"/>
        <v>-1.2822376551727528E-2</v>
      </c>
      <c r="W22" s="12"/>
      <c r="X22" s="19">
        <f t="shared" ref="X22" si="45">X23+X24</f>
        <v>172165.27001722998</v>
      </c>
      <c r="Y22" s="19">
        <f>Y23+Y24</f>
        <v>7843.4511244500172</v>
      </c>
      <c r="Z22" s="12">
        <f t="shared" si="38"/>
        <v>4.5557684913252593E-2</v>
      </c>
    </row>
    <row r="23" spans="2:26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19">
        <v>6086.6893312599996</v>
      </c>
      <c r="O23" s="19">
        <v>8789.8939782899997</v>
      </c>
      <c r="P23" s="19">
        <v>1405.8806129900001</v>
      </c>
      <c r="Q23" s="19">
        <v>11298.553472729998</v>
      </c>
      <c r="R23" s="19">
        <v>6308.6080694899993</v>
      </c>
      <c r="S23" s="39">
        <f>SUM(G23:R23)</f>
        <v>75348.778728029996</v>
      </c>
      <c r="T23" s="19">
        <v>75449.61099999999</v>
      </c>
      <c r="U23" s="19">
        <f t="shared" ref="U23:U24" si="46">S23-T23</f>
        <v>-100.8322719699936</v>
      </c>
      <c r="V23" s="12">
        <f t="shared" si="39"/>
        <v>-1.3364187122183256E-3</v>
      </c>
      <c r="W23" s="12"/>
      <c r="X23" s="19">
        <v>70905.880978529996</v>
      </c>
      <c r="Y23" s="19">
        <f t="shared" ref="Y23:Y24" si="47">S23-X23</f>
        <v>4442.8977494999999</v>
      </c>
      <c r="Z23" s="12">
        <f t="shared" si="38"/>
        <v>6.2659086780760695E-2</v>
      </c>
    </row>
    <row r="24" spans="2:26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19">
        <v>9642.5591009800009</v>
      </c>
      <c r="O24" s="19">
        <v>2248.3695628</v>
      </c>
      <c r="P24" s="19">
        <v>13978.08215341</v>
      </c>
      <c r="Q24" s="19">
        <v>6374.4876703299997</v>
      </c>
      <c r="R24" s="19">
        <v>9705.0050170400009</v>
      </c>
      <c r="S24" s="39">
        <f>SUM(G24:R24)</f>
        <v>104659.94241365</v>
      </c>
      <c r="T24" s="19">
        <v>106897.23</v>
      </c>
      <c r="U24" s="19">
        <f t="shared" si="46"/>
        <v>-2237.2875863499939</v>
      </c>
      <c r="V24" s="12">
        <f t="shared" si="39"/>
        <v>-2.0929331717482239E-2</v>
      </c>
      <c r="W24" s="12"/>
      <c r="X24" s="19">
        <v>101259.38903869998</v>
      </c>
      <c r="Y24" s="19">
        <f t="shared" si="47"/>
        <v>3400.5533749500173</v>
      </c>
      <c r="Z24" s="12">
        <f t="shared" si="38"/>
        <v>3.3582598188997281E-2</v>
      </c>
    </row>
    <row r="25" spans="2:26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12"/>
      <c r="W25" s="12"/>
      <c r="X25" s="20"/>
      <c r="Y25" s="20"/>
      <c r="Z25" s="12"/>
    </row>
    <row r="26" spans="2:26" x14ac:dyDescent="0.35">
      <c r="B26" s="2"/>
      <c r="C26" s="2" t="s">
        <v>18</v>
      </c>
      <c r="D26" s="2"/>
      <c r="E26" s="2"/>
      <c r="F26" s="2"/>
      <c r="G26" s="19">
        <f t="shared" ref="G26:U26" si="48">G27</f>
        <v>3773.9065193199999</v>
      </c>
      <c r="H26" s="19">
        <f t="shared" si="48"/>
        <v>7570.9037253299985</v>
      </c>
      <c r="I26" s="19">
        <f t="shared" si="48"/>
        <v>3885.7379915199995</v>
      </c>
      <c r="J26" s="19">
        <f t="shared" si="48"/>
        <v>4145.9895592100002</v>
      </c>
      <c r="K26" s="19">
        <f t="shared" si="48"/>
        <v>3158.9354086900003</v>
      </c>
      <c r="L26" s="19">
        <f t="shared" si="48"/>
        <v>2185.1484608699957</v>
      </c>
      <c r="M26" s="19">
        <f t="shared" si="48"/>
        <v>4576.3538593099993</v>
      </c>
      <c r="N26" s="19">
        <f t="shared" si="48"/>
        <v>3445.9003079700001</v>
      </c>
      <c r="O26" s="19">
        <f t="shared" si="48"/>
        <v>3965.2368759300002</v>
      </c>
      <c r="P26" s="19">
        <f t="shared" si="48"/>
        <v>3471.2684934200097</v>
      </c>
      <c r="Q26" s="19">
        <f t="shared" si="48"/>
        <v>8538.3058984399868</v>
      </c>
      <c r="R26" s="19">
        <f t="shared" si="48"/>
        <v>8738.1782110900003</v>
      </c>
      <c r="S26" s="19">
        <f t="shared" si="48"/>
        <v>57455.865311099995</v>
      </c>
      <c r="T26" s="19">
        <f t="shared" si="48"/>
        <v>61736.218028806667</v>
      </c>
      <c r="U26" s="19">
        <f t="shared" si="48"/>
        <v>-4280.3527177066717</v>
      </c>
      <c r="V26" s="12">
        <f t="shared" si="39"/>
        <v>-6.9332927321680463E-2</v>
      </c>
      <c r="W26" s="12"/>
      <c r="X26" s="19">
        <f>X27</f>
        <v>55863.525508849998</v>
      </c>
      <c r="Y26" s="19">
        <f>Y27</f>
        <v>1592.3398022499969</v>
      </c>
      <c r="Z26" s="12">
        <f t="shared" ref="Z26:Z27" si="49">Y26/ABS(X26)</f>
        <v>2.8504105098016694E-2</v>
      </c>
    </row>
    <row r="27" spans="2:26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40">
        <v>3445.9003079700001</v>
      </c>
      <c r="O27" s="40">
        <v>3965.2368759300002</v>
      </c>
      <c r="P27" s="40">
        <v>3471.2684934200097</v>
      </c>
      <c r="Q27" s="40">
        <v>8538.3058984399868</v>
      </c>
      <c r="R27" s="40">
        <v>8738.1782110900003</v>
      </c>
      <c r="S27" s="39">
        <f>SUM(G27:R27)</f>
        <v>57455.865311099995</v>
      </c>
      <c r="T27" s="19">
        <v>61736.218028806667</v>
      </c>
      <c r="U27" s="19">
        <f>S27-T27</f>
        <v>-4280.3527177066717</v>
      </c>
      <c r="V27" s="12">
        <f t="shared" si="39"/>
        <v>-6.9332927321680463E-2</v>
      </c>
      <c r="W27" s="12"/>
      <c r="X27" s="19">
        <v>55863.525508849998</v>
      </c>
      <c r="Y27" s="19">
        <f>S27-X27</f>
        <v>1592.3398022499969</v>
      </c>
      <c r="Z27" s="12">
        <f t="shared" si="49"/>
        <v>2.8504105098016694E-2</v>
      </c>
    </row>
    <row r="28" spans="2:26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12"/>
      <c r="W28" s="12"/>
      <c r="X28" s="20"/>
      <c r="Y28" s="20"/>
      <c r="Z28" s="12"/>
    </row>
    <row r="29" spans="2:26" s="5" customFormat="1" x14ac:dyDescent="0.35">
      <c r="B29" s="5" t="s">
        <v>3</v>
      </c>
      <c r="C29" s="6"/>
      <c r="D29" s="6"/>
      <c r="E29" s="6"/>
      <c r="F29" s="6"/>
      <c r="G29" s="21">
        <f t="shared" ref="G29:U29" si="50">+G9-G16</f>
        <v>-17722.713498712081</v>
      </c>
      <c r="H29" s="21">
        <f t="shared" si="50"/>
        <v>-10119.237914255718</v>
      </c>
      <c r="I29" s="21">
        <f t="shared" si="50"/>
        <v>1453.496968070307</v>
      </c>
      <c r="J29" s="21">
        <f t="shared" si="50"/>
        <v>-7893.3003123299859</v>
      </c>
      <c r="K29" s="21">
        <f t="shared" si="50"/>
        <v>-22828.305580989923</v>
      </c>
      <c r="L29" s="21">
        <f t="shared" si="50"/>
        <v>2544.9529511223664</v>
      </c>
      <c r="M29" s="21">
        <f t="shared" si="50"/>
        <v>57962.039001073441</v>
      </c>
      <c r="N29" s="21">
        <f t="shared" si="50"/>
        <v>-23013.624587084814</v>
      </c>
      <c r="O29" s="21">
        <f t="shared" si="50"/>
        <v>-6831.5574843622308</v>
      </c>
      <c r="P29" s="21">
        <f t="shared" si="50"/>
        <v>1027.915204838544</v>
      </c>
      <c r="Q29" s="21">
        <f t="shared" si="50"/>
        <v>-17685.706368426603</v>
      </c>
      <c r="R29" s="21">
        <f t="shared" si="50"/>
        <v>50781.977723465287</v>
      </c>
      <c r="S29" s="21">
        <f t="shared" si="50"/>
        <v>7675.9361024084501</v>
      </c>
      <c r="T29" s="21">
        <f t="shared" si="50"/>
        <v>8033.5766097886954</v>
      </c>
      <c r="U29" s="21">
        <f t="shared" si="50"/>
        <v>-357.64050738022706</v>
      </c>
      <c r="V29" s="11">
        <f t="shared" si="39"/>
        <v>-4.4518217072138433E-2</v>
      </c>
      <c r="W29" s="11"/>
      <c r="X29" s="21">
        <f>+X9-X16</f>
        <v>1172.2713713168632</v>
      </c>
      <c r="Y29" s="21">
        <f>+Y9-Y16</f>
        <v>6503.6647310915287</v>
      </c>
      <c r="Z29" s="11">
        <f>Y29/ABS(X29)</f>
        <v>5.547917393722309</v>
      </c>
    </row>
    <row r="30" spans="2:26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12"/>
      <c r="W30" s="12"/>
      <c r="X30" s="21"/>
      <c r="Y30" s="21"/>
      <c r="Z30" s="12"/>
    </row>
    <row r="31" spans="2:26" s="5" customFormat="1" x14ac:dyDescent="0.35">
      <c r="B31" s="5" t="s">
        <v>4</v>
      </c>
      <c r="C31" s="6"/>
      <c r="D31" s="6"/>
      <c r="E31" s="6"/>
      <c r="F31" s="6"/>
      <c r="G31" s="21">
        <f t="shared" ref="G31:T31" si="51">G32+G33</f>
        <v>8749.9891482999992</v>
      </c>
      <c r="H31" s="21">
        <f t="shared" si="51"/>
        <v>13760.5034751</v>
      </c>
      <c r="I31" s="21">
        <f t="shared" si="51"/>
        <v>1658.3535542445998</v>
      </c>
      <c r="J31" s="21">
        <f t="shared" si="51"/>
        <v>7208.7507315250004</v>
      </c>
      <c r="K31" s="21">
        <f t="shared" si="51"/>
        <v>10872.139549617701</v>
      </c>
      <c r="L31" s="21">
        <f t="shared" si="51"/>
        <v>42000.800078920001</v>
      </c>
      <c r="M31" s="21">
        <f t="shared" si="51"/>
        <v>15836.997526370002</v>
      </c>
      <c r="N31" s="21">
        <f t="shared" si="51"/>
        <v>2131.5115274</v>
      </c>
      <c r="O31" s="21">
        <f>O32+O33</f>
        <v>3174.7881314369001</v>
      </c>
      <c r="P31" s="21">
        <f>P32+P33</f>
        <v>26318.69230816</v>
      </c>
      <c r="Q31" s="21">
        <f>Q32+Q33</f>
        <v>2281.7524560940001</v>
      </c>
      <c r="R31" s="21">
        <f>R32+R33</f>
        <v>120717.40562053911</v>
      </c>
      <c r="S31" s="21">
        <f t="shared" si="51"/>
        <v>254711.68410770735</v>
      </c>
      <c r="T31" s="21">
        <f t="shared" si="51"/>
        <v>251440.39999999251</v>
      </c>
      <c r="U31" s="21">
        <f>U32+U33</f>
        <v>3271.2841077148187</v>
      </c>
      <c r="V31" s="11">
        <f t="shared" si="39"/>
        <v>1.3010176995084784E-2</v>
      </c>
      <c r="W31" s="11"/>
      <c r="X31" s="21">
        <f t="shared" ref="X31" si="52">X32+X33</f>
        <v>199897.41792166751</v>
      </c>
      <c r="Y31" s="21">
        <f>Y32+Y33</f>
        <v>54814.266186039822</v>
      </c>
      <c r="Z31" s="11">
        <f>Y31/ABS(X31)</f>
        <v>0.27421197710277345</v>
      </c>
    </row>
    <row r="32" spans="2:26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19">
        <v>2131.5115274</v>
      </c>
      <c r="O32" s="19">
        <v>1395.74049977</v>
      </c>
      <c r="P32" s="19">
        <v>26304.528108160001</v>
      </c>
      <c r="Q32" s="19">
        <v>2136.26320738</v>
      </c>
      <c r="R32" s="19">
        <v>97016.86047705001</v>
      </c>
      <c r="S32" s="39">
        <f>SUM(G32:R32)</f>
        <v>182579.26396191004</v>
      </c>
      <c r="T32" s="19">
        <v>178485.90000000008</v>
      </c>
      <c r="U32" s="19">
        <f t="shared" ref="U32:U33" si="53">S32-T32</f>
        <v>4093.3639619099558</v>
      </c>
      <c r="V32" s="12">
        <f t="shared" si="39"/>
        <v>2.2933822570354038E-2</v>
      </c>
      <c r="W32" s="12"/>
      <c r="X32" s="19">
        <v>57985.893506199995</v>
      </c>
      <c r="Y32" s="19">
        <f t="shared" ref="Y32:Y33" si="54">S32-X32</f>
        <v>124593.37045571004</v>
      </c>
      <c r="Z32" s="12">
        <f t="shared" ref="Z32:Z33" si="55">Y32/ABS(X32)</f>
        <v>2.148684152679103</v>
      </c>
    </row>
    <row r="33" spans="2:26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19">
        <v>0</v>
      </c>
      <c r="O33" s="19">
        <v>1779.0476316669001</v>
      </c>
      <c r="P33" s="19">
        <v>14.164199999999999</v>
      </c>
      <c r="Q33" s="19">
        <v>145.48924871400001</v>
      </c>
      <c r="R33" s="19">
        <v>23700.545143489097</v>
      </c>
      <c r="S33" s="39">
        <f>SUM(G33:R33)</f>
        <v>72132.420145797296</v>
      </c>
      <c r="T33" s="19">
        <v>72954.499999992433</v>
      </c>
      <c r="U33" s="19">
        <f t="shared" si="53"/>
        <v>-822.07985419513716</v>
      </c>
      <c r="V33" s="12">
        <f t="shared" si="39"/>
        <v>-1.1268391315069289E-2</v>
      </c>
      <c r="W33" s="12"/>
      <c r="X33" s="19">
        <v>141911.52441546752</v>
      </c>
      <c r="Y33" s="19">
        <f t="shared" si="54"/>
        <v>-69779.104269670221</v>
      </c>
      <c r="Z33" s="12">
        <f t="shared" si="55"/>
        <v>-0.49170851033480062</v>
      </c>
    </row>
    <row r="34" spans="2:26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2"/>
      <c r="W34" s="12"/>
      <c r="X34" s="19"/>
      <c r="Y34" s="19"/>
      <c r="Z34" s="12"/>
    </row>
    <row r="35" spans="2:26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816.32110903257399</v>
      </c>
      <c r="N35" s="24">
        <v>9784.7763581099989</v>
      </c>
      <c r="O35" s="56">
        <f>638.67686214-343.855040000916-47.6154000015259+409.604642782397</f>
        <v>656.81106491995513</v>
      </c>
      <c r="P35" s="56">
        <v>916.05423023008916</v>
      </c>
      <c r="Q35" s="56">
        <v>274.50322433999997</v>
      </c>
      <c r="R35" s="56">
        <v>393.63355152999998</v>
      </c>
      <c r="S35" s="31">
        <f>SUM(G35:R35)</f>
        <v>16897.775319535591</v>
      </c>
      <c r="T35" s="24">
        <v>15545.800000000001</v>
      </c>
      <c r="U35" s="21">
        <f t="shared" ref="U35:U36" si="56">S35-T35</f>
        <v>1351.9753195355897</v>
      </c>
      <c r="V35" s="11">
        <f t="shared" si="39"/>
        <v>8.6967239996371348E-2</v>
      </c>
      <c r="W35" s="11"/>
      <c r="X35" s="24">
        <v>24208.721548690322</v>
      </c>
      <c r="Y35" s="21">
        <f>S35-X35</f>
        <v>-7310.9462291547316</v>
      </c>
      <c r="Z35" s="11">
        <f>Y35/ABS(X35)</f>
        <v>-0.30199637822470016</v>
      </c>
    </row>
    <row r="36" spans="2:26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56">
        <v>0</v>
      </c>
      <c r="P36" s="56">
        <v>0</v>
      </c>
      <c r="Q36" s="56">
        <v>0</v>
      </c>
      <c r="R36" s="56">
        <v>0</v>
      </c>
      <c r="S36" s="31">
        <f>SUM(G36:R36)</f>
        <v>0</v>
      </c>
      <c r="T36" s="24">
        <v>0</v>
      </c>
      <c r="U36" s="21">
        <f t="shared" si="56"/>
        <v>0</v>
      </c>
      <c r="V36" s="11">
        <v>0</v>
      </c>
      <c r="W36" s="11"/>
      <c r="X36" s="24">
        <v>13919.297999999999</v>
      </c>
      <c r="Y36" s="21">
        <f>S36-X36</f>
        <v>-13919.297999999999</v>
      </c>
      <c r="Z36" s="11">
        <f>Y36/ABS(X36)</f>
        <v>-1</v>
      </c>
    </row>
    <row r="37" spans="2:26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12"/>
      <c r="W37" s="12"/>
      <c r="X37" s="21"/>
      <c r="Y37" s="21"/>
      <c r="Z37" s="12"/>
    </row>
    <row r="38" spans="2:26" s="5" customFormat="1" x14ac:dyDescent="0.35">
      <c r="B38" s="5" t="s">
        <v>5</v>
      </c>
      <c r="C38" s="6"/>
      <c r="D38" s="6"/>
      <c r="E38" s="6"/>
      <c r="F38" s="6"/>
      <c r="G38" s="21">
        <f t="shared" ref="G38:T38" si="57">G39+G40</f>
        <v>11026.84115548</v>
      </c>
      <c r="H38" s="21">
        <f t="shared" si="57"/>
        <v>4218.3906721799995</v>
      </c>
      <c r="I38" s="21">
        <f t="shared" si="57"/>
        <v>15075.714464609999</v>
      </c>
      <c r="J38" s="21">
        <f t="shared" si="57"/>
        <v>25903.856244819999</v>
      </c>
      <c r="K38" s="21">
        <f t="shared" si="57"/>
        <v>29122.6350671</v>
      </c>
      <c r="L38" s="21">
        <f t="shared" si="57"/>
        <v>6839.53570958</v>
      </c>
      <c r="M38" s="21">
        <f t="shared" si="57"/>
        <v>29719.46022583</v>
      </c>
      <c r="N38" s="21">
        <f t="shared" si="57"/>
        <v>27784.0083189</v>
      </c>
      <c r="O38" s="21">
        <f t="shared" si="57"/>
        <v>15180.068586299996</v>
      </c>
      <c r="P38" s="21">
        <f t="shared" si="57"/>
        <v>10172.398883270002</v>
      </c>
      <c r="Q38" s="21">
        <f t="shared" si="57"/>
        <v>20586.884993520001</v>
      </c>
      <c r="R38" s="21">
        <f t="shared" si="57"/>
        <v>106318.25971293</v>
      </c>
      <c r="S38" s="21">
        <f t="shared" si="57"/>
        <v>301948.05403452</v>
      </c>
      <c r="T38" s="21">
        <f t="shared" si="57"/>
        <v>317370.43700000003</v>
      </c>
      <c r="U38" s="21">
        <f>SUM(U39:U40)</f>
        <v>-15422.382965480007</v>
      </c>
      <c r="V38" s="11">
        <f t="shared" si="39"/>
        <v>-4.8594264517082306E-2</v>
      </c>
      <c r="W38" s="11"/>
      <c r="X38" s="21">
        <f>X39+X40</f>
        <v>137571.62485267999</v>
      </c>
      <c r="Y38" s="21">
        <f>Y39+Y40</f>
        <v>164376.42918184001</v>
      </c>
      <c r="Z38" s="11">
        <f>Y38/ABS(X38)</f>
        <v>1.1948425364450279</v>
      </c>
    </row>
    <row r="39" spans="2:26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19">
        <v>2110.0112657499999</v>
      </c>
      <c r="O39" s="19">
        <v>1359.0487454300001</v>
      </c>
      <c r="P39" s="19">
        <v>2108.1523702200002</v>
      </c>
      <c r="Q39" s="19">
        <v>16931.300833810001</v>
      </c>
      <c r="R39" s="19">
        <v>93287.393825890002</v>
      </c>
      <c r="S39" s="39">
        <f>SUM(G39:R39)</f>
        <v>170728.05044794999</v>
      </c>
      <c r="T39" s="19">
        <v>170756.37699999998</v>
      </c>
      <c r="U39" s="19">
        <f>S39-T39</f>
        <v>-28.326552049984457</v>
      </c>
      <c r="V39" s="12">
        <f t="shared" si="39"/>
        <v>-1.6588869211007248E-4</v>
      </c>
      <c r="W39" s="12"/>
      <c r="X39" s="19">
        <v>21692.8521239</v>
      </c>
      <c r="Y39" s="19">
        <f t="shared" ref="Y39:Y40" si="58">S39-X39</f>
        <v>149035.19832405</v>
      </c>
      <c r="Z39" s="12">
        <f t="shared" ref="Z39:Z40" si="59">Y39/ABS(X39)</f>
        <v>6.8702445152360188</v>
      </c>
    </row>
    <row r="40" spans="2:26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19">
        <v>25673.99705315</v>
      </c>
      <c r="O40" s="19">
        <v>13821.019840869996</v>
      </c>
      <c r="P40" s="19">
        <v>8064.2465130500004</v>
      </c>
      <c r="Q40" s="19">
        <v>3655.5841597100002</v>
      </c>
      <c r="R40" s="19">
        <v>13030.86588704</v>
      </c>
      <c r="S40" s="39">
        <f>SUM(G40:R40)</f>
        <v>131220.00358657</v>
      </c>
      <c r="T40" s="19">
        <v>146614.06000000003</v>
      </c>
      <c r="U40" s="19">
        <f>S40-T40</f>
        <v>-15394.056413430022</v>
      </c>
      <c r="V40" s="12">
        <f t="shared" si="39"/>
        <v>-0.10499713610979751</v>
      </c>
      <c r="W40" s="12"/>
      <c r="X40" s="19">
        <v>115878.77272877999</v>
      </c>
      <c r="Y40" s="19">
        <f t="shared" si="58"/>
        <v>15341.230857790011</v>
      </c>
      <c r="Z40" s="12">
        <f t="shared" si="59"/>
        <v>0.13239034636392744</v>
      </c>
    </row>
    <row r="41" spans="2:26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12"/>
      <c r="W41" s="12"/>
      <c r="X41" s="20"/>
      <c r="Y41" s="20"/>
      <c r="Z41" s="12"/>
    </row>
    <row r="42" spans="2:26" x14ac:dyDescent="0.35">
      <c r="B42" s="5" t="s">
        <v>6</v>
      </c>
      <c r="C42" s="6"/>
      <c r="D42" s="6"/>
      <c r="E42" s="6"/>
      <c r="F42" s="6"/>
      <c r="G42" s="21">
        <f t="shared" ref="G42:U42" si="60">+G29+G31-G38+G35-G36</f>
        <v>-19506.678439535794</v>
      </c>
      <c r="H42" s="21">
        <f t="shared" si="60"/>
        <v>-293.95326681571754</v>
      </c>
      <c r="I42" s="21">
        <f t="shared" si="60"/>
        <v>-9630.1897078867205</v>
      </c>
      <c r="J42" s="21">
        <f t="shared" si="60"/>
        <v>-26003.650987414985</v>
      </c>
      <c r="K42" s="21">
        <f t="shared" si="60"/>
        <v>-40840.904444882217</v>
      </c>
      <c r="L42" s="21">
        <f t="shared" si="60"/>
        <v>37829.508464750681</v>
      </c>
      <c r="M42" s="21">
        <f t="shared" si="60"/>
        <v>44895.897410646015</v>
      </c>
      <c r="N42" s="21">
        <f t="shared" si="60"/>
        <v>-38881.345020474815</v>
      </c>
      <c r="O42" s="21">
        <f t="shared" si="60"/>
        <v>-18180.026874305371</v>
      </c>
      <c r="P42" s="21">
        <f t="shared" si="60"/>
        <v>18090.262859958631</v>
      </c>
      <c r="Q42" s="21">
        <f t="shared" si="60"/>
        <v>-35716.33568151261</v>
      </c>
      <c r="R42" s="21">
        <f t="shared" si="60"/>
        <v>65574.7571826044</v>
      </c>
      <c r="S42" s="21">
        <f t="shared" si="60"/>
        <v>-22662.65850486861</v>
      </c>
      <c r="T42" s="21">
        <f t="shared" si="60"/>
        <v>-42350.660390218822</v>
      </c>
      <c r="U42" s="21">
        <f t="shared" si="60"/>
        <v>19688.00188535019</v>
      </c>
      <c r="V42" s="11">
        <f t="shared" si="39"/>
        <v>0.46488063477511371</v>
      </c>
      <c r="W42" s="11"/>
      <c r="X42" s="21">
        <f>+X29+X31-X38+X35-X36</f>
        <v>73787.487988994704</v>
      </c>
      <c r="Y42" s="21">
        <f>+Y29+Y31-Y38+Y35-Y36</f>
        <v>-96450.146493863387</v>
      </c>
      <c r="Z42" s="11">
        <f>Y42/ABS(X42)</f>
        <v>-1.3071341649176182</v>
      </c>
    </row>
    <row r="43" spans="2:26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12"/>
      <c r="W43" s="12"/>
      <c r="X43" s="21"/>
      <c r="Y43" s="21"/>
      <c r="Z43" s="12"/>
    </row>
    <row r="44" spans="2:26" ht="16" thickBot="1" x14ac:dyDescent="0.4">
      <c r="B44" s="5" t="s">
        <v>7</v>
      </c>
      <c r="C44" s="6"/>
      <c r="D44" s="6"/>
      <c r="E44" s="6"/>
      <c r="F44" s="6"/>
      <c r="G44" s="21">
        <f t="shared" ref="G44:U44" si="61">+G29+G22</f>
        <v>-4240.8176002020809</v>
      </c>
      <c r="H44" s="21">
        <f t="shared" si="61"/>
        <v>5432.3135146242803</v>
      </c>
      <c r="I44" s="21">
        <f t="shared" si="61"/>
        <v>12155.486429470311</v>
      </c>
      <c r="J44" s="21">
        <f t="shared" si="61"/>
        <v>8365.577943360011</v>
      </c>
      <c r="K44" s="21">
        <f t="shared" si="61"/>
        <v>-4285.1335200599242</v>
      </c>
      <c r="L44" s="21">
        <f t="shared" si="61"/>
        <v>18743.76389272236</v>
      </c>
      <c r="M44" s="21">
        <f t="shared" si="61"/>
        <v>71396.333126423444</v>
      </c>
      <c r="N44" s="21">
        <f t="shared" si="61"/>
        <v>-7284.3761548448128</v>
      </c>
      <c r="O44" s="21">
        <f t="shared" si="61"/>
        <v>4206.7060567277695</v>
      </c>
      <c r="P44" s="21">
        <f t="shared" si="61"/>
        <v>16411.877971238544</v>
      </c>
      <c r="Q44" s="21">
        <f t="shared" si="61"/>
        <v>-12.665225366603408</v>
      </c>
      <c r="R44" s="21">
        <f t="shared" si="61"/>
        <v>66795.590809995279</v>
      </c>
      <c r="S44" s="21">
        <f t="shared" si="61"/>
        <v>187684.65724408845</v>
      </c>
      <c r="T44" s="21">
        <f t="shared" si="61"/>
        <v>190380.41760978868</v>
      </c>
      <c r="U44" s="21">
        <f t="shared" si="61"/>
        <v>-2695.7603657002146</v>
      </c>
      <c r="V44" s="11">
        <f>U44/ABS(T44)</f>
        <v>-1.41598616052285E-2</v>
      </c>
      <c r="W44" s="30"/>
      <c r="X44" s="21">
        <f>+X29+X22</f>
        <v>173337.54138854684</v>
      </c>
      <c r="Y44" s="21">
        <f>+Y29+Y22</f>
        <v>14347.115855541546</v>
      </c>
      <c r="Z44" s="11">
        <f>Y44/ABS(X44)</f>
        <v>8.2769812820764524E-2</v>
      </c>
    </row>
    <row r="45" spans="2:26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16"/>
      <c r="W45" s="29"/>
      <c r="X45" s="22"/>
      <c r="Y45" s="22"/>
      <c r="Z45" s="16"/>
    </row>
    <row r="46" spans="2:26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5"/>
      <c r="W46" s="15"/>
      <c r="X46" s="17"/>
      <c r="Y46" s="17"/>
      <c r="Z46" s="15"/>
    </row>
    <row r="47" spans="2:26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X47" s="17"/>
      <c r="Y47" s="17"/>
    </row>
    <row r="48" spans="2:26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X48" s="17"/>
      <c r="Y48" s="17"/>
    </row>
    <row r="49" spans="1:26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X49" s="17"/>
      <c r="Y49" s="17"/>
    </row>
    <row r="50" spans="1:26" ht="62.4" customHeight="1" x14ac:dyDescent="0.35">
      <c r="A50" s="54"/>
      <c r="B50" s="7"/>
      <c r="C50" s="7"/>
      <c r="D50" s="7"/>
      <c r="E50" s="7"/>
      <c r="F50" s="49"/>
      <c r="G50" s="49" t="s">
        <v>49</v>
      </c>
      <c r="H50" s="49" t="s">
        <v>49</v>
      </c>
      <c r="I50" s="49" t="s">
        <v>49</v>
      </c>
      <c r="J50" s="49" t="str">
        <f t="shared" ref="J50:O50" si="62">J6</f>
        <v>Prov.</v>
      </c>
      <c r="K50" s="49" t="str">
        <f t="shared" si="62"/>
        <v>Prov.</v>
      </c>
      <c r="L50" s="49" t="str">
        <f t="shared" si="62"/>
        <v>Prov.</v>
      </c>
      <c r="M50" s="49" t="str">
        <f t="shared" si="62"/>
        <v>Prov.</v>
      </c>
      <c r="N50" s="49" t="str">
        <f t="shared" si="62"/>
        <v>Prov.</v>
      </c>
      <c r="O50" s="49" t="str">
        <f t="shared" si="62"/>
        <v>Prov.</v>
      </c>
      <c r="P50" s="49" t="str">
        <f t="shared" ref="P50:R51" si="63">P6</f>
        <v>Prov.</v>
      </c>
      <c r="Q50" s="49" t="str">
        <f t="shared" si="63"/>
        <v>Prov.</v>
      </c>
      <c r="R50" s="49" t="str">
        <f t="shared" si="63"/>
        <v>Prov.</v>
      </c>
      <c r="S50" s="49" t="s">
        <v>49</v>
      </c>
      <c r="T50" s="50" t="str">
        <f>T6</f>
        <v>Third Supplemtary Estimates</v>
      </c>
      <c r="U50" s="51"/>
      <c r="V50" s="51"/>
      <c r="W50" s="49"/>
      <c r="X50" s="49" t="str">
        <f>X6</f>
        <v>FY 2023/24</v>
      </c>
      <c r="Y50" s="51"/>
      <c r="Z50" s="7"/>
    </row>
    <row r="51" spans="1:26" ht="17.5" x14ac:dyDescent="0.35">
      <c r="A51" s="54"/>
      <c r="B51" s="8" t="s">
        <v>0</v>
      </c>
      <c r="C51" s="8"/>
      <c r="D51" s="8"/>
      <c r="E51" s="8"/>
      <c r="F51" s="52"/>
      <c r="G51" s="52" t="s">
        <v>35</v>
      </c>
      <c r="H51" s="52" t="s">
        <v>69</v>
      </c>
      <c r="I51" s="52" t="s">
        <v>70</v>
      </c>
      <c r="J51" s="52" t="str">
        <f>J7</f>
        <v>July</v>
      </c>
      <c r="K51" s="52" t="str">
        <f>K7</f>
        <v>August</v>
      </c>
      <c r="L51" s="52" t="str">
        <f t="shared" ref="L51:S51" si="64">L7</f>
        <v>September</v>
      </c>
      <c r="M51" s="52" t="str">
        <f>M7</f>
        <v>October</v>
      </c>
      <c r="N51" s="52" t="str">
        <f>N7</f>
        <v>November</v>
      </c>
      <c r="O51" s="52" t="str">
        <f>O7</f>
        <v>December</v>
      </c>
      <c r="P51" s="52" t="str">
        <f t="shared" si="63"/>
        <v>January</v>
      </c>
      <c r="Q51" s="52" t="str">
        <f t="shared" si="63"/>
        <v>February</v>
      </c>
      <c r="R51" s="52" t="str">
        <f t="shared" si="63"/>
        <v>March</v>
      </c>
      <c r="S51" s="52" t="str">
        <f t="shared" si="64"/>
        <v>Apr-Mar.</v>
      </c>
      <c r="T51" s="52" t="str">
        <f>+T7</f>
        <v>Apr-Mar.</v>
      </c>
      <c r="U51" s="53" t="str">
        <f>U7</f>
        <v>Diff</v>
      </c>
      <c r="V51" s="53" t="str">
        <f>V7</f>
        <v>Diff %</v>
      </c>
      <c r="W51" s="52"/>
      <c r="X51" s="52" t="str">
        <f>+X7</f>
        <v>Apr-Mar.</v>
      </c>
      <c r="Y51" s="53" t="str">
        <f>Y7</f>
        <v>Diff</v>
      </c>
      <c r="Z51" s="8" t="str">
        <f>Z7</f>
        <v>Diff %</v>
      </c>
    </row>
    <row r="52" spans="1:26" x14ac:dyDescent="0.35">
      <c r="B52" s="3"/>
      <c r="C52" s="3"/>
      <c r="D52" s="3"/>
      <c r="E52" s="3"/>
      <c r="F52" s="3"/>
    </row>
    <row r="53" spans="1:26" x14ac:dyDescent="0.35">
      <c r="B53" s="4" t="s">
        <v>1</v>
      </c>
      <c r="C53" s="2"/>
      <c r="D53" s="2"/>
      <c r="E53" s="2"/>
      <c r="F53" s="2"/>
      <c r="G53" s="21">
        <f t="shared" ref="G53:T53" si="65">G55+G88+G90+G92+G94</f>
        <v>68530.851489447916</v>
      </c>
      <c r="H53" s="21">
        <f t="shared" si="65"/>
        <v>74559.555501974304</v>
      </c>
      <c r="I53" s="21">
        <f t="shared" si="65"/>
        <v>81786.802381740315</v>
      </c>
      <c r="J53" s="21">
        <f t="shared" si="65"/>
        <v>77002.927524500003</v>
      </c>
      <c r="K53" s="21">
        <f t="shared" si="65"/>
        <v>67117.993905390002</v>
      </c>
      <c r="L53" s="21">
        <f t="shared" si="65"/>
        <v>83648.664340742398</v>
      </c>
      <c r="M53" s="21">
        <f t="shared" si="65"/>
        <v>142704.7325319474</v>
      </c>
      <c r="N53" s="21">
        <f t="shared" si="65"/>
        <v>62292.414577205207</v>
      </c>
      <c r="O53" s="21">
        <f t="shared" si="65"/>
        <v>80915.261923347789</v>
      </c>
      <c r="P53" s="21">
        <f t="shared" si="65"/>
        <v>83904.772256468612</v>
      </c>
      <c r="Q53" s="21">
        <f t="shared" si="65"/>
        <v>75898.766316523295</v>
      </c>
      <c r="R53" s="21">
        <f t="shared" si="65"/>
        <v>160212.83254746522</v>
      </c>
      <c r="S53" s="21">
        <f t="shared" si="65"/>
        <v>1058575.5752967526</v>
      </c>
      <c r="T53" s="21">
        <f t="shared" si="65"/>
        <v>1076686.0925652366</v>
      </c>
      <c r="U53" s="21">
        <f t="shared" ref="U53" si="66">S53-T53</f>
        <v>-18110.517268483993</v>
      </c>
      <c r="V53" s="11">
        <f t="shared" ref="V53" si="67">U53/ABS(T53)</f>
        <v>-1.6820610383603215E-2</v>
      </c>
      <c r="W53" s="11"/>
      <c r="X53" s="21">
        <f t="shared" ref="X53:Y53" si="68">X55+X88+X90+X92+X94</f>
        <v>925283.04043183674</v>
      </c>
      <c r="Y53" s="21">
        <f t="shared" si="68"/>
        <v>133292.53486491559</v>
      </c>
      <c r="Z53" s="11">
        <f>Y53/ABS(X53)</f>
        <v>0.14405595805874377</v>
      </c>
    </row>
    <row r="54" spans="1:26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1"/>
      <c r="V54" s="12"/>
      <c r="W54" s="12"/>
      <c r="X54" s="21"/>
      <c r="Y54" s="21"/>
      <c r="Z54" s="12"/>
    </row>
    <row r="55" spans="1:26" x14ac:dyDescent="0.35">
      <c r="B55" s="4" t="s">
        <v>9</v>
      </c>
      <c r="C55" s="2"/>
      <c r="D55" s="2"/>
      <c r="E55" s="2"/>
      <c r="F55" s="2"/>
      <c r="G55" s="21">
        <f t="shared" ref="G55:T55" si="69">G57+G65+G80</f>
        <v>65422.986912260007</v>
      </c>
      <c r="H55" s="21">
        <f t="shared" si="69"/>
        <v>68814.061651830008</v>
      </c>
      <c r="I55" s="21">
        <f t="shared" si="69"/>
        <v>74683.092157039995</v>
      </c>
      <c r="J55" s="21">
        <f t="shared" si="69"/>
        <v>61919.540986450003</v>
      </c>
      <c r="K55" s="21">
        <f t="shared" si="69"/>
        <v>62728.278698139999</v>
      </c>
      <c r="L55" s="21">
        <f t="shared" si="69"/>
        <v>75208.473863680003</v>
      </c>
      <c r="M55" s="21">
        <f t="shared" si="69"/>
        <v>66916.292483199999</v>
      </c>
      <c r="N55" s="21">
        <f t="shared" si="69"/>
        <v>59641.688290853999</v>
      </c>
      <c r="O55" s="21">
        <f t="shared" si="69"/>
        <v>72969.233861314016</v>
      </c>
      <c r="P55" s="21">
        <f t="shared" si="69"/>
        <v>76075.368497810006</v>
      </c>
      <c r="Q55" s="21">
        <f t="shared" si="69"/>
        <v>68385.503035130998</v>
      </c>
      <c r="R55" s="21">
        <f t="shared" si="69"/>
        <v>129991.23699134002</v>
      </c>
      <c r="S55" s="21">
        <f t="shared" si="69"/>
        <v>882755.75742904912</v>
      </c>
      <c r="T55" s="21">
        <f t="shared" si="69"/>
        <v>896957.8</v>
      </c>
      <c r="U55" s="21">
        <f t="shared" ref="U55" si="70">S55-T55</f>
        <v>-14202.042570950929</v>
      </c>
      <c r="V55" s="11">
        <f t="shared" ref="V55:V63" si="71">U55/ABS(T55)</f>
        <v>-1.5833568280415117E-2</v>
      </c>
      <c r="W55" s="11"/>
      <c r="X55" s="21">
        <f t="shared" ref="X55:Y55" si="72">X57+X65+X80</f>
        <v>831573.91613204102</v>
      </c>
      <c r="Y55" s="21">
        <f t="shared" si="72"/>
        <v>51181.841297008017</v>
      </c>
      <c r="Z55" s="11">
        <f>Y55/ABS(X55)</f>
        <v>6.1548156218119203E-2</v>
      </c>
    </row>
    <row r="56" spans="1:26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12"/>
      <c r="W56" s="12"/>
      <c r="X56" s="20"/>
      <c r="Y56" s="20"/>
      <c r="Z56" s="12"/>
    </row>
    <row r="57" spans="1:26" x14ac:dyDescent="0.35">
      <c r="B57" s="2"/>
      <c r="C57" s="2" t="s">
        <v>55</v>
      </c>
      <c r="D57" s="2"/>
      <c r="E57" s="2"/>
      <c r="F57" s="2"/>
      <c r="G57" s="19">
        <f t="shared" ref="G57:R57" si="73">SUM(G58:G63)</f>
        <v>19355.366971000003</v>
      </c>
      <c r="H57" s="19">
        <f t="shared" si="73"/>
        <v>16562.564015999997</v>
      </c>
      <c r="I57" s="19">
        <f t="shared" si="73"/>
        <v>30698.016259999997</v>
      </c>
      <c r="J57" s="19">
        <f t="shared" si="73"/>
        <v>16788.845234</v>
      </c>
      <c r="K57" s="19">
        <f t="shared" si="73"/>
        <v>15424.395360999999</v>
      </c>
      <c r="L57" s="19">
        <f t="shared" si="73"/>
        <v>30553.812364000001</v>
      </c>
      <c r="M57" s="19">
        <f t="shared" si="73"/>
        <v>17087.535917999998</v>
      </c>
      <c r="N57" s="19">
        <f t="shared" si="73"/>
        <v>13894.028499</v>
      </c>
      <c r="O57" s="19">
        <f t="shared" si="73"/>
        <v>26214.184182000005</v>
      </c>
      <c r="P57" s="19">
        <f t="shared" si="73"/>
        <v>21370.486862999998</v>
      </c>
      <c r="Q57" s="19">
        <f t="shared" si="73"/>
        <v>20716.714718000003</v>
      </c>
      <c r="R57" s="19">
        <f t="shared" si="73"/>
        <v>75830.227870749994</v>
      </c>
      <c r="S57" s="19">
        <f t="shared" ref="S57:U57" si="74">SUM(S58:S63)</f>
        <v>304496.17825674999</v>
      </c>
      <c r="T57" s="19">
        <f t="shared" si="74"/>
        <v>310148.33660143253</v>
      </c>
      <c r="U57" s="19">
        <f t="shared" si="74"/>
        <v>-5652.1583446825298</v>
      </c>
      <c r="V57" s="12">
        <f t="shared" si="71"/>
        <v>-1.8224048552438449E-2</v>
      </c>
      <c r="W57" s="12"/>
      <c r="X57" s="19">
        <f t="shared" ref="X57:Y57" si="75">SUM(X58:X63)</f>
        <v>274142.06569900003</v>
      </c>
      <c r="Y57" s="19">
        <f t="shared" si="75"/>
        <v>30354.112557749999</v>
      </c>
      <c r="Z57" s="12">
        <f t="shared" ref="Z57" si="76">Y57/ABS(X57)</f>
        <v>0.11072402362021276</v>
      </c>
    </row>
    <row r="58" spans="1:26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156.8331</v>
      </c>
      <c r="P58" s="19">
        <v>235.95849999999999</v>
      </c>
      <c r="Q58" s="19">
        <v>0</v>
      </c>
      <c r="R58" s="19">
        <v>78.884799999999998</v>
      </c>
      <c r="S58" s="39">
        <f>SUM(G58:R58)</f>
        <v>471.6764</v>
      </c>
      <c r="T58" s="19">
        <v>780</v>
      </c>
      <c r="U58" s="19">
        <f t="shared" ref="U58:U63" si="77">S58-T58</f>
        <v>-308.3236</v>
      </c>
      <c r="V58" s="12">
        <f t="shared" si="71"/>
        <v>-0.39528666666666668</v>
      </c>
      <c r="W58" s="12"/>
      <c r="X58" s="19">
        <v>0</v>
      </c>
      <c r="Y58" s="19">
        <f t="shared" ref="Y58:Y63" si="78">S58-X58</f>
        <v>471.6764</v>
      </c>
      <c r="Z58" s="12" t="s">
        <v>47</v>
      </c>
    </row>
    <row r="59" spans="1:26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19">
        <v>1737.9512830000001</v>
      </c>
      <c r="O59" s="19">
        <v>12707.062697999996</v>
      </c>
      <c r="P59" s="19">
        <v>1605.32689</v>
      </c>
      <c r="Q59" s="19">
        <v>1837.367424</v>
      </c>
      <c r="R59" s="19">
        <v>47596.447952410002</v>
      </c>
      <c r="S59" s="39">
        <f t="shared" ref="S59:S63" si="79">SUM(G59:R59)</f>
        <v>102700.38804840999</v>
      </c>
      <c r="T59" s="19">
        <v>112136.44505987599</v>
      </c>
      <c r="U59" s="19">
        <f t="shared" si="77"/>
        <v>-9436.0570114659931</v>
      </c>
      <c r="V59" s="12">
        <f t="shared" si="71"/>
        <v>-8.4147994939803461E-2</v>
      </c>
      <c r="W59" s="12"/>
      <c r="X59" s="19">
        <v>93150.804573000001</v>
      </c>
      <c r="Y59" s="19">
        <f t="shared" si="78"/>
        <v>9549.5834754099924</v>
      </c>
      <c r="Z59" s="12">
        <f t="shared" ref="Z59:Z63" si="80">Y59/ABS(X59)</f>
        <v>0.10251745563750035</v>
      </c>
    </row>
    <row r="60" spans="1:26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19">
        <v>8222.9870229999997</v>
      </c>
      <c r="O60" s="19">
        <v>11034.426201000013</v>
      </c>
      <c r="P60" s="19">
        <v>13322.417916</v>
      </c>
      <c r="Q60" s="19">
        <v>14725.128325</v>
      </c>
      <c r="R60" s="19">
        <v>17345.218940679999</v>
      </c>
      <c r="S60" s="39">
        <f t="shared" si="79"/>
        <v>146677.56521768001</v>
      </c>
      <c r="T60" s="19">
        <v>145762.90560938147</v>
      </c>
      <c r="U60" s="19">
        <f t="shared" si="77"/>
        <v>914.65960829853429</v>
      </c>
      <c r="V60" s="12">
        <f t="shared" si="71"/>
        <v>6.2749819954169856E-3</v>
      </c>
      <c r="W60" s="12"/>
      <c r="X60" s="19">
        <v>134619.920694</v>
      </c>
      <c r="Y60" s="19">
        <f t="shared" si="78"/>
        <v>12057.644523680006</v>
      </c>
      <c r="Z60" s="12">
        <f t="shared" si="80"/>
        <v>8.9568055466975285E-2</v>
      </c>
    </row>
    <row r="61" spans="1:26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19">
        <v>480.753265</v>
      </c>
      <c r="O61" s="19">
        <v>161.20981900000001</v>
      </c>
      <c r="P61" s="19">
        <v>821.97386700000004</v>
      </c>
      <c r="Q61" s="19">
        <v>79.415234999999996</v>
      </c>
      <c r="R61" s="19">
        <v>52.814008780000009</v>
      </c>
      <c r="S61" s="39">
        <f t="shared" si="79"/>
        <v>3599.0170907800002</v>
      </c>
      <c r="T61" s="19">
        <v>3719.8289298281761</v>
      </c>
      <c r="U61" s="19">
        <f t="shared" si="77"/>
        <v>-120.8118390481759</v>
      </c>
      <c r="V61" s="12">
        <f t="shared" si="71"/>
        <v>-3.2477794362913447E-2</v>
      </c>
      <c r="W61" s="12"/>
      <c r="X61" s="19">
        <v>3182.2250750000003</v>
      </c>
      <c r="Y61" s="19">
        <f t="shared" si="78"/>
        <v>416.79201577999993</v>
      </c>
      <c r="Z61" s="12">
        <f t="shared" si="80"/>
        <v>0.13097502720796703</v>
      </c>
    </row>
    <row r="62" spans="1:26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19">
        <v>174.86391499999999</v>
      </c>
      <c r="O62" s="19">
        <v>397.73543599999977</v>
      </c>
      <c r="P62" s="19">
        <v>313.21819099999999</v>
      </c>
      <c r="Q62" s="19">
        <v>486.33833199999998</v>
      </c>
      <c r="R62" s="19">
        <v>4983.0797566199999</v>
      </c>
      <c r="S62" s="39">
        <f t="shared" si="79"/>
        <v>9346.9044516200011</v>
      </c>
      <c r="T62" s="19">
        <v>9877.8571775352993</v>
      </c>
      <c r="U62" s="19">
        <f t="shared" si="77"/>
        <v>-530.95272591529829</v>
      </c>
      <c r="V62" s="12">
        <f t="shared" si="71"/>
        <v>-5.3751812399435848E-2</v>
      </c>
      <c r="W62" s="12"/>
      <c r="X62" s="19">
        <v>7926.1441890000006</v>
      </c>
      <c r="Y62" s="19">
        <f t="shared" si="78"/>
        <v>1420.7602626200005</v>
      </c>
      <c r="Z62" s="12">
        <f t="shared" si="80"/>
        <v>0.17924986333099377</v>
      </c>
    </row>
    <row r="63" spans="1:26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19">
        <v>3277.4730129999998</v>
      </c>
      <c r="O63" s="19">
        <v>1756.9169280000001</v>
      </c>
      <c r="P63" s="19">
        <v>5071.5914990000001</v>
      </c>
      <c r="Q63" s="19">
        <v>3588.4654019999998</v>
      </c>
      <c r="R63" s="19">
        <v>5773.7824122599905</v>
      </c>
      <c r="S63" s="39">
        <f t="shared" si="79"/>
        <v>41700.627048259994</v>
      </c>
      <c r="T63" s="19">
        <v>37871.299824811591</v>
      </c>
      <c r="U63" s="19">
        <f t="shared" si="77"/>
        <v>3829.3272234484029</v>
      </c>
      <c r="V63" s="12">
        <f t="shared" si="71"/>
        <v>0.10111422742716632</v>
      </c>
      <c r="W63" s="12"/>
      <c r="X63" s="19">
        <v>35262.971167999996</v>
      </c>
      <c r="Y63" s="19">
        <f t="shared" si="78"/>
        <v>6437.6558802599975</v>
      </c>
      <c r="Z63" s="12">
        <f t="shared" si="80"/>
        <v>0.18256135733967765</v>
      </c>
    </row>
    <row r="64" spans="1:26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2"/>
      <c r="W64" s="12"/>
      <c r="X64" s="19"/>
      <c r="Y64" s="19"/>
      <c r="Z64" s="12"/>
    </row>
    <row r="65" spans="2:26" x14ac:dyDescent="0.35">
      <c r="B65" s="2"/>
      <c r="C65" s="2" t="s">
        <v>54</v>
      </c>
      <c r="D65" s="2"/>
      <c r="E65" s="2"/>
      <c r="F65" s="2"/>
      <c r="G65" s="19">
        <f t="shared" ref="G65:S65" si="81">SUM(G66:G78)</f>
        <v>22687.866880129997</v>
      </c>
      <c r="H65" s="19">
        <f t="shared" si="81"/>
        <v>23253.505496670001</v>
      </c>
      <c r="I65" s="19">
        <f t="shared" si="81"/>
        <v>21130.315241169999</v>
      </c>
      <c r="J65" s="19">
        <f t="shared" si="81"/>
        <v>21398.513473790001</v>
      </c>
      <c r="K65" s="19">
        <f t="shared" si="81"/>
        <v>21316.892862559998</v>
      </c>
      <c r="L65" s="19">
        <f t="shared" si="81"/>
        <v>21954.912999960001</v>
      </c>
      <c r="M65" s="19">
        <f t="shared" si="81"/>
        <v>21654.495292889998</v>
      </c>
      <c r="N65" s="19">
        <f t="shared" si="81"/>
        <v>20285.773654150002</v>
      </c>
      <c r="O65" s="19">
        <f t="shared" si="81"/>
        <v>21484.362054050001</v>
      </c>
      <c r="P65" s="19">
        <f t="shared" si="81"/>
        <v>27589.536526889999</v>
      </c>
      <c r="Q65" s="19">
        <f t="shared" si="81"/>
        <v>23426.229473399999</v>
      </c>
      <c r="R65" s="19">
        <f t="shared" si="81"/>
        <v>30167.929347630015</v>
      </c>
      <c r="S65" s="19">
        <f t="shared" si="81"/>
        <v>276350.33330329001</v>
      </c>
      <c r="T65" s="19">
        <f t="shared" ref="T65:U65" si="82">SUM(T66:T78)</f>
        <v>280301.22328154522</v>
      </c>
      <c r="U65" s="19">
        <f t="shared" si="82"/>
        <v>-3950.8899782551985</v>
      </c>
      <c r="V65" s="12">
        <f t="shared" ref="V65:V78" si="83">U65/ABS(T65)</f>
        <v>-1.4095157816299553E-2</v>
      </c>
      <c r="W65" s="12"/>
      <c r="X65" s="19">
        <f t="shared" ref="X65:Y65" si="84">SUM(X66:X78)</f>
        <v>262976.68182853097</v>
      </c>
      <c r="Y65" s="19">
        <f t="shared" si="84"/>
        <v>13373.651474759015</v>
      </c>
      <c r="Z65" s="12">
        <f t="shared" ref="Z65:Z78" si="85">Y65/ABS(X65)</f>
        <v>5.0854894744922878E-2</v>
      </c>
    </row>
    <row r="66" spans="2:26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26">
        <v>5.582319</v>
      </c>
      <c r="O66" s="26">
        <v>3.4083519999999998</v>
      </c>
      <c r="P66" s="26">
        <v>5.5868320000000002</v>
      </c>
      <c r="Q66" s="26">
        <v>10.307354999999999</v>
      </c>
      <c r="R66" s="26">
        <v>31.051507389999998</v>
      </c>
      <c r="S66" s="39">
        <f>SUM(G66:R66)</f>
        <v>97.513732389999987</v>
      </c>
      <c r="T66" s="26">
        <v>50.759685999999995</v>
      </c>
      <c r="U66" s="19">
        <f t="shared" ref="U66:U78" si="86">S66-T66</f>
        <v>46.754046389999992</v>
      </c>
      <c r="V66" s="12">
        <f t="shared" si="83"/>
        <v>0.92108620195168256</v>
      </c>
      <c r="W66" s="12"/>
      <c r="X66" s="26">
        <v>106.536967</v>
      </c>
      <c r="Y66" s="19">
        <f t="shared" ref="Y66:Y78" si="87">S66-X66</f>
        <v>-9.0232346100000171</v>
      </c>
      <c r="Z66" s="12">
        <f t="shared" si="85"/>
        <v>-8.4695809014349144E-2</v>
      </c>
    </row>
    <row r="67" spans="2:26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26">
        <v>1756.355536</v>
      </c>
      <c r="O67" s="26">
        <v>840.21724500000005</v>
      </c>
      <c r="P67" s="26">
        <v>2874.0007770000002</v>
      </c>
      <c r="Q67" s="26">
        <v>1018.418034</v>
      </c>
      <c r="R67" s="26">
        <v>2846.0918171200001</v>
      </c>
      <c r="S67" s="39">
        <f t="shared" ref="S67:S78" si="88">SUM(G67:R67)</f>
        <v>20931.564303119998</v>
      </c>
      <c r="T67" s="26">
        <v>22775.910280731841</v>
      </c>
      <c r="U67" s="19">
        <f t="shared" si="86"/>
        <v>-1844.3459776118434</v>
      </c>
      <c r="V67" s="12">
        <f t="shared" si="83"/>
        <v>-8.0977926013878751E-2</v>
      </c>
      <c r="W67" s="12"/>
      <c r="X67" s="26">
        <v>24461.520634</v>
      </c>
      <c r="Y67" s="19">
        <f t="shared" si="87"/>
        <v>-3529.9563308800025</v>
      </c>
      <c r="Z67" s="12">
        <f t="shared" si="85"/>
        <v>-0.14430649605542437</v>
      </c>
    </row>
    <row r="68" spans="2:26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26">
        <v>17.105753</v>
      </c>
      <c r="O68" s="26">
        <v>3.7447680000000001</v>
      </c>
      <c r="P68" s="26">
        <v>257.02878600000003</v>
      </c>
      <c r="Q68" s="26">
        <v>15.731560999999999</v>
      </c>
      <c r="R68" s="26">
        <v>15.6614679999998</v>
      </c>
      <c r="S68" s="39">
        <f t="shared" si="88"/>
        <v>1019.529503</v>
      </c>
      <c r="T68" s="26">
        <v>953.67593256285534</v>
      </c>
      <c r="U68" s="19">
        <f t="shared" si="86"/>
        <v>65.85357043714464</v>
      </c>
      <c r="V68" s="12">
        <f t="shared" si="83"/>
        <v>6.9052356454223862E-2</v>
      </c>
      <c r="W68" s="12"/>
      <c r="X68" s="26">
        <v>829.51935200000003</v>
      </c>
      <c r="Y68" s="19">
        <f t="shared" si="87"/>
        <v>190.01015099999995</v>
      </c>
      <c r="Z68" s="12">
        <f t="shared" si="85"/>
        <v>0.22906054035011825</v>
      </c>
    </row>
    <row r="69" spans="2:26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26">
        <v>445.75534599999997</v>
      </c>
      <c r="O69" s="26">
        <v>472.04715299999998</v>
      </c>
      <c r="P69" s="26">
        <v>524.52278999999999</v>
      </c>
      <c r="Q69" s="26">
        <v>455.34917000000002</v>
      </c>
      <c r="R69" s="26">
        <v>480.92827</v>
      </c>
      <c r="S69" s="39">
        <f t="shared" si="88"/>
        <v>5459.0629930000005</v>
      </c>
      <c r="T69" s="26">
        <v>5343.2895881608365</v>
      </c>
      <c r="U69" s="19">
        <f t="shared" si="86"/>
        <v>115.77340483916396</v>
      </c>
      <c r="V69" s="12">
        <f t="shared" si="83"/>
        <v>2.1667065377793466E-2</v>
      </c>
      <c r="W69" s="12"/>
      <c r="X69" s="26">
        <v>5220.8284599999997</v>
      </c>
      <c r="Y69" s="19">
        <f t="shared" si="87"/>
        <v>238.23453300000074</v>
      </c>
      <c r="Z69" s="12">
        <f t="shared" si="85"/>
        <v>4.563155729502761E-2</v>
      </c>
    </row>
    <row r="70" spans="2:26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26">
        <v>77.911425149999999</v>
      </c>
      <c r="O70" s="26">
        <v>64.073732309999997</v>
      </c>
      <c r="P70" s="26">
        <v>59.49652889</v>
      </c>
      <c r="Q70" s="26">
        <v>82.895597989999999</v>
      </c>
      <c r="R70" s="26">
        <v>187.3186149</v>
      </c>
      <c r="S70" s="39">
        <f t="shared" si="88"/>
        <v>1583.9606101500001</v>
      </c>
      <c r="T70" s="26">
        <v>2848.7594978277698</v>
      </c>
      <c r="U70" s="19">
        <f t="shared" si="86"/>
        <v>-1264.7988876777697</v>
      </c>
      <c r="V70" s="12">
        <f t="shared" si="83"/>
        <v>-0.4439823328863674</v>
      </c>
      <c r="W70" s="12"/>
      <c r="X70" s="26">
        <v>1613.1638821773092</v>
      </c>
      <c r="Y70" s="19">
        <f t="shared" si="87"/>
        <v>-29.20327202730914</v>
      </c>
      <c r="Z70" s="12">
        <f t="shared" si="85"/>
        <v>-1.810310306966028E-2</v>
      </c>
    </row>
    <row r="71" spans="2:26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26">
        <v>15.882883</v>
      </c>
      <c r="O71" s="26">
        <v>14.232316000000001</v>
      </c>
      <c r="P71" s="26">
        <v>0</v>
      </c>
      <c r="Q71" s="26">
        <v>14.00104</v>
      </c>
      <c r="R71" s="26">
        <v>27.512051000000042</v>
      </c>
      <c r="S71" s="39">
        <f t="shared" si="88"/>
        <v>236.52109100000001</v>
      </c>
      <c r="T71" s="26">
        <v>234.87706402567014</v>
      </c>
      <c r="U71" s="19">
        <f t="shared" si="86"/>
        <v>1.6440269743298757</v>
      </c>
      <c r="V71" s="12">
        <f t="shared" si="83"/>
        <v>6.9995211373648511E-3</v>
      </c>
      <c r="W71" s="12"/>
      <c r="X71" s="26">
        <v>42.849812353716381</v>
      </c>
      <c r="Y71" s="19">
        <f t="shared" si="87"/>
        <v>193.67127864628364</v>
      </c>
      <c r="Z71" s="12">
        <f t="shared" si="85"/>
        <v>4.5197695860968325</v>
      </c>
    </row>
    <row r="72" spans="2:26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26">
        <v>557.016437</v>
      </c>
      <c r="O72" s="26">
        <v>792.77738699999998</v>
      </c>
      <c r="P72" s="26">
        <v>690.24713399999996</v>
      </c>
      <c r="Q72" s="26">
        <v>692.39417041000002</v>
      </c>
      <c r="R72" s="26">
        <v>813.583546089999</v>
      </c>
      <c r="S72" s="39">
        <f t="shared" si="88"/>
        <v>8406.7029604999989</v>
      </c>
      <c r="T72" s="26">
        <v>8713.9771714420804</v>
      </c>
      <c r="U72" s="19">
        <f t="shared" si="86"/>
        <v>-307.27421094208148</v>
      </c>
      <c r="V72" s="12">
        <f t="shared" si="83"/>
        <v>-3.5262223540026845E-2</v>
      </c>
      <c r="W72" s="12"/>
      <c r="X72" s="26">
        <v>8140.3643960000009</v>
      </c>
      <c r="Y72" s="19">
        <f t="shared" si="87"/>
        <v>266.33856449999803</v>
      </c>
      <c r="Z72" s="12">
        <f t="shared" si="85"/>
        <v>3.2718260699836861E-2</v>
      </c>
    </row>
    <row r="73" spans="2:26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26">
        <v>263.69752099999999</v>
      </c>
      <c r="O73" s="26">
        <v>269.24637999999999</v>
      </c>
      <c r="P73" s="26">
        <v>331.29225700000001</v>
      </c>
      <c r="Q73" s="26">
        <v>313.98286999999999</v>
      </c>
      <c r="R73" s="26">
        <v>293.66638500000096</v>
      </c>
      <c r="S73" s="39">
        <f t="shared" si="88"/>
        <v>3425.6412700000005</v>
      </c>
      <c r="T73" s="26">
        <v>3252.994260984186</v>
      </c>
      <c r="U73" s="19">
        <f t="shared" si="86"/>
        <v>172.64700901581455</v>
      </c>
      <c r="V73" s="12">
        <f t="shared" si="83"/>
        <v>5.3073259638515495E-2</v>
      </c>
      <c r="W73" s="12"/>
      <c r="X73" s="26">
        <v>3448.58637</v>
      </c>
      <c r="Y73" s="19">
        <f t="shared" si="87"/>
        <v>-22.945099999999456</v>
      </c>
      <c r="Z73" s="12">
        <f t="shared" si="85"/>
        <v>-6.6534798721017549E-3</v>
      </c>
    </row>
    <row r="74" spans="2:26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26">
        <v>4147.0883089999998</v>
      </c>
      <c r="O74" s="26">
        <v>4287.9738887399917</v>
      </c>
      <c r="P74" s="26">
        <v>4750.8764449999999</v>
      </c>
      <c r="Q74" s="26">
        <v>4845.0985559999999</v>
      </c>
      <c r="R74" s="26">
        <v>8347.8890098000102</v>
      </c>
      <c r="S74" s="39">
        <f t="shared" si="88"/>
        <v>55481.219382800009</v>
      </c>
      <c r="T74" s="26">
        <v>54801.036641385435</v>
      </c>
      <c r="U74" s="19">
        <f t="shared" si="86"/>
        <v>680.18274141457368</v>
      </c>
      <c r="V74" s="12">
        <f t="shared" si="83"/>
        <v>1.2411859028610117E-2</v>
      </c>
      <c r="W74" s="12"/>
      <c r="X74" s="26">
        <v>47739.846832999996</v>
      </c>
      <c r="Y74" s="19">
        <f t="shared" si="87"/>
        <v>7741.3725498000131</v>
      </c>
      <c r="Z74" s="12">
        <f t="shared" si="85"/>
        <v>0.16215746516490323</v>
      </c>
    </row>
    <row r="75" spans="2:26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26">
        <v>213.768047</v>
      </c>
      <c r="O75" s="26">
        <v>210.19673</v>
      </c>
      <c r="P75" s="26">
        <v>219.81041999999999</v>
      </c>
      <c r="Q75" s="26">
        <v>222.04911200000001</v>
      </c>
      <c r="R75" s="26">
        <v>206.10009600000001</v>
      </c>
      <c r="S75" s="39">
        <f t="shared" si="88"/>
        <v>2649.1874860000003</v>
      </c>
      <c r="T75" s="26">
        <v>2671.3527528878831</v>
      </c>
      <c r="U75" s="19">
        <f t="shared" si="86"/>
        <v>-22.165266887882808</v>
      </c>
      <c r="V75" s="12">
        <f t="shared" si="83"/>
        <v>-8.2973942186859839E-3</v>
      </c>
      <c r="W75" s="12"/>
      <c r="X75" s="26">
        <v>2891.8065690000003</v>
      </c>
      <c r="Y75" s="19">
        <f t="shared" si="87"/>
        <v>-242.61908300000005</v>
      </c>
      <c r="Z75" s="12">
        <f t="shared" si="85"/>
        <v>-8.3898793785470521E-2</v>
      </c>
    </row>
    <row r="76" spans="2:26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26">
        <v>235.11186799999999</v>
      </c>
      <c r="O76" s="26">
        <v>280.02555400000028</v>
      </c>
      <c r="P76" s="26">
        <v>309.83620300000001</v>
      </c>
      <c r="Q76" s="26">
        <v>241.91701</v>
      </c>
      <c r="R76" s="26">
        <v>574.25076769999998</v>
      </c>
      <c r="S76" s="39">
        <f t="shared" si="88"/>
        <v>3220.5906216999997</v>
      </c>
      <c r="T76" s="26">
        <v>2757.9984654072391</v>
      </c>
      <c r="U76" s="19">
        <f t="shared" si="86"/>
        <v>462.59215629276059</v>
      </c>
      <c r="V76" s="12">
        <f t="shared" si="83"/>
        <v>0.16772748864617493</v>
      </c>
      <c r="W76" s="12"/>
      <c r="X76" s="26">
        <v>2784.1687470000002</v>
      </c>
      <c r="Y76" s="19">
        <f t="shared" si="87"/>
        <v>436.42187469999953</v>
      </c>
      <c r="Z76" s="12">
        <f t="shared" si="85"/>
        <v>0.15675122966962876</v>
      </c>
    </row>
    <row r="77" spans="2:26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26">
        <v>12030.623463</v>
      </c>
      <c r="O77" s="26">
        <v>13665.374258000011</v>
      </c>
      <c r="P77" s="26">
        <v>16888.974518999999</v>
      </c>
      <c r="Q77" s="26">
        <v>14821.032359999999</v>
      </c>
      <c r="R77" s="26">
        <v>15999.20472419</v>
      </c>
      <c r="S77" s="39">
        <f t="shared" si="88"/>
        <v>166323.80774219002</v>
      </c>
      <c r="T77" s="26">
        <v>168273.89656757258</v>
      </c>
      <c r="U77" s="19">
        <f t="shared" si="86"/>
        <v>-1950.0888253825542</v>
      </c>
      <c r="V77" s="12">
        <f t="shared" si="83"/>
        <v>-1.1588777969490179E-2</v>
      </c>
      <c r="W77" s="12"/>
      <c r="X77" s="26">
        <v>158818.85438999999</v>
      </c>
      <c r="Y77" s="19">
        <f t="shared" si="87"/>
        <v>7504.9533521900303</v>
      </c>
      <c r="Z77" s="12">
        <f t="shared" si="85"/>
        <v>4.7254800955563239E-2</v>
      </c>
    </row>
    <row r="78" spans="2:26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26">
        <v>519.87474699999996</v>
      </c>
      <c r="O78" s="26">
        <v>581.04429000000005</v>
      </c>
      <c r="P78" s="26">
        <v>677.86383499999999</v>
      </c>
      <c r="Q78" s="26">
        <v>693.052637</v>
      </c>
      <c r="R78" s="26">
        <v>344.67109044000097</v>
      </c>
      <c r="S78" s="39">
        <f t="shared" si="88"/>
        <v>7515.0316074399998</v>
      </c>
      <c r="T78" s="26">
        <v>7622.6953725568537</v>
      </c>
      <c r="U78" s="19">
        <f t="shared" si="86"/>
        <v>-107.66376511685394</v>
      </c>
      <c r="V78" s="12">
        <f t="shared" si="83"/>
        <v>-1.4124107006094441E-2</v>
      </c>
      <c r="W78" s="12"/>
      <c r="X78" s="26">
        <v>6878.6354160000001</v>
      </c>
      <c r="Y78" s="19">
        <f t="shared" si="87"/>
        <v>636.39619143999971</v>
      </c>
      <c r="Z78" s="12">
        <f t="shared" si="85"/>
        <v>9.2517796474532579E-2</v>
      </c>
    </row>
    <row r="79" spans="2:26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12"/>
      <c r="W79" s="12"/>
      <c r="X79" s="23"/>
      <c r="Y79" s="23"/>
      <c r="Z79" s="12"/>
    </row>
    <row r="80" spans="2:26" x14ac:dyDescent="0.35">
      <c r="B80" s="2"/>
      <c r="C80" s="2" t="s">
        <v>22</v>
      </c>
      <c r="D80" s="2"/>
      <c r="E80" s="2"/>
      <c r="F80" s="2"/>
      <c r="G80" s="19">
        <f t="shared" ref="G80:U80" si="89">SUM(G81:G86)</f>
        <v>23379.753061129999</v>
      </c>
      <c r="H80" s="19">
        <f t="shared" si="89"/>
        <v>28997.99213916</v>
      </c>
      <c r="I80" s="19">
        <f t="shared" si="89"/>
        <v>22854.760655870003</v>
      </c>
      <c r="J80" s="19">
        <f t="shared" si="89"/>
        <v>23732.182278660002</v>
      </c>
      <c r="K80" s="19">
        <f t="shared" si="89"/>
        <v>25986.990474580001</v>
      </c>
      <c r="L80" s="19">
        <f t="shared" si="89"/>
        <v>22699.748499720004</v>
      </c>
      <c r="M80" s="19">
        <f t="shared" si="89"/>
        <v>28174.261272310006</v>
      </c>
      <c r="N80" s="19">
        <f t="shared" si="89"/>
        <v>25461.886137703998</v>
      </c>
      <c r="O80" s="19">
        <f t="shared" si="89"/>
        <v>25270.687625264007</v>
      </c>
      <c r="P80" s="19">
        <f t="shared" si="89"/>
        <v>27115.345107920006</v>
      </c>
      <c r="Q80" s="19">
        <f t="shared" si="89"/>
        <v>24242.558843730993</v>
      </c>
      <c r="R80" s="19">
        <f t="shared" si="89"/>
        <v>23993.079772959998</v>
      </c>
      <c r="S80" s="19">
        <f t="shared" si="89"/>
        <v>301909.245869009</v>
      </c>
      <c r="T80" s="19">
        <f t="shared" si="89"/>
        <v>306508.24011702236</v>
      </c>
      <c r="U80" s="19">
        <f t="shared" si="89"/>
        <v>-4598.994248013335</v>
      </c>
      <c r="V80" s="12">
        <f t="shared" ref="V80:V86" si="90">U80/ABS(T80)</f>
        <v>-1.5004471808841017E-2</v>
      </c>
      <c r="W80" s="12"/>
      <c r="X80" s="19">
        <f>SUM(X81:X86)</f>
        <v>294455.16860451002</v>
      </c>
      <c r="Y80" s="19">
        <f>SUM(Y81:Y86)</f>
        <v>7454.0772644989993</v>
      </c>
      <c r="Z80" s="12">
        <f t="shared" ref="Z80:Z86" si="91">Y80/ABS(X80)</f>
        <v>2.531481209796916E-2</v>
      </c>
    </row>
    <row r="81" spans="1:26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26">
        <v>5768.9459453999998</v>
      </c>
      <c r="O81" s="26">
        <v>5749.1509817100077</v>
      </c>
      <c r="P81" s="26">
        <v>6192.8628548300003</v>
      </c>
      <c r="Q81" s="26">
        <v>5168.8556696799924</v>
      </c>
      <c r="R81" s="26">
        <v>5322.8930015599999</v>
      </c>
      <c r="S81" s="39">
        <f>SUM(G81:R81)</f>
        <v>66611.202580770027</v>
      </c>
      <c r="T81" s="26">
        <v>66734.857203816107</v>
      </c>
      <c r="U81" s="19">
        <f t="shared" ref="U81:U86" si="92">S81-T81</f>
        <v>-123.65462304608081</v>
      </c>
      <c r="V81" s="12">
        <f t="shared" si="90"/>
        <v>-1.8529240673794362E-3</v>
      </c>
      <c r="W81" s="12"/>
      <c r="X81" s="26">
        <v>62694.532175740009</v>
      </c>
      <c r="Y81" s="19">
        <f t="shared" ref="Y81:Y86" si="93">S81-X81</f>
        <v>3916.6704050300177</v>
      </c>
      <c r="Z81" s="12">
        <f t="shared" si="91"/>
        <v>6.2472280581839873E-2</v>
      </c>
    </row>
    <row r="82" spans="1:26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26">
        <v>401.87643161</v>
      </c>
      <c r="O82" s="26">
        <v>469.08903927000006</v>
      </c>
      <c r="P82" s="26">
        <v>359.08166261000002</v>
      </c>
      <c r="Q82" s="26">
        <v>337.87225174000002</v>
      </c>
      <c r="R82" s="26">
        <v>393.75187982</v>
      </c>
      <c r="S82" s="39">
        <f t="shared" ref="S82:S86" si="94">SUM(G82:R82)</f>
        <v>4284.5572047800006</v>
      </c>
      <c r="T82" s="26">
        <v>4377.1519778344082</v>
      </c>
      <c r="U82" s="19">
        <f t="shared" si="92"/>
        <v>-92.594773054407597</v>
      </c>
      <c r="V82" s="12">
        <f t="shared" si="90"/>
        <v>-2.1154114255867985E-2</v>
      </c>
      <c r="W82" s="12"/>
      <c r="X82" s="26">
        <v>4058.5732078699998</v>
      </c>
      <c r="Y82" s="19">
        <f t="shared" si="93"/>
        <v>225.98399691000077</v>
      </c>
      <c r="Z82" s="12">
        <f t="shared" si="91"/>
        <v>5.5680650646338981E-2</v>
      </c>
    </row>
    <row r="83" spans="1:26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26">
        <v>2014.0048299799996</v>
      </c>
      <c r="O83" s="26">
        <v>2100.6205397900021</v>
      </c>
      <c r="P83" s="26">
        <v>2656.2149806000025</v>
      </c>
      <c r="Q83" s="26">
        <v>2683.7976063699998</v>
      </c>
      <c r="R83" s="26">
        <v>2306.4320036300005</v>
      </c>
      <c r="S83" s="39">
        <f t="shared" si="94"/>
        <v>28444.882199580006</v>
      </c>
      <c r="T83" s="26">
        <v>29238.838832539681</v>
      </c>
      <c r="U83" s="19">
        <f t="shared" si="92"/>
        <v>-793.95663295967461</v>
      </c>
      <c r="V83" s="12">
        <f t="shared" si="90"/>
        <v>-2.7154177958533917E-2</v>
      </c>
      <c r="W83" s="12"/>
      <c r="X83" s="26">
        <v>28838.743966729995</v>
      </c>
      <c r="Y83" s="19">
        <f t="shared" si="93"/>
        <v>-393.86176714998874</v>
      </c>
      <c r="Z83" s="12">
        <f t="shared" si="91"/>
        <v>-1.3657382845950918E-2</v>
      </c>
    </row>
    <row r="84" spans="1:26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26">
        <v>10453.723670063999</v>
      </c>
      <c r="O84" s="26">
        <v>10184.24693585</v>
      </c>
      <c r="P84" s="26">
        <v>12052.63641995</v>
      </c>
      <c r="Q84" s="26">
        <v>9649.0595414809995</v>
      </c>
      <c r="R84" s="26">
        <v>10541.118359579999</v>
      </c>
      <c r="S84" s="39">
        <f t="shared" si="94"/>
        <v>126334.26766508499</v>
      </c>
      <c r="T84" s="26">
        <v>126649.19838617338</v>
      </c>
      <c r="U84" s="19">
        <f t="shared" si="92"/>
        <v>-314.93072108838533</v>
      </c>
      <c r="V84" s="12">
        <f t="shared" si="90"/>
        <v>-2.4866380924742364E-3</v>
      </c>
      <c r="W84" s="12"/>
      <c r="X84" s="26">
        <v>122315.71567299002</v>
      </c>
      <c r="Y84" s="19">
        <f t="shared" si="93"/>
        <v>4018.5519920949737</v>
      </c>
      <c r="Z84" s="12">
        <f t="shared" si="91"/>
        <v>3.2853930257323083E-2</v>
      </c>
    </row>
    <row r="85" spans="1:26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26">
        <v>6368.7249168799999</v>
      </c>
      <c r="O85" s="26">
        <v>6372.5374549999988</v>
      </c>
      <c r="P85" s="26">
        <v>5343.1442165500002</v>
      </c>
      <c r="Q85" s="26">
        <v>5958.7919104100001</v>
      </c>
      <c r="R85" s="26">
        <v>4947.6181654900001</v>
      </c>
      <c r="S85" s="39">
        <f t="shared" si="94"/>
        <v>70680.685596459996</v>
      </c>
      <c r="T85" s="26">
        <v>73918.11228319892</v>
      </c>
      <c r="U85" s="19">
        <f t="shared" si="92"/>
        <v>-3237.4266867389233</v>
      </c>
      <c r="V85" s="12">
        <f t="shared" si="90"/>
        <v>-4.3797475161913305E-2</v>
      </c>
      <c r="W85" s="12"/>
      <c r="X85" s="26">
        <v>71090.885034489998</v>
      </c>
      <c r="Y85" s="19">
        <f t="shared" si="93"/>
        <v>-410.19943803000206</v>
      </c>
      <c r="Z85" s="12">
        <f t="shared" si="91"/>
        <v>-5.7700707739254103E-3</v>
      </c>
    </row>
    <row r="86" spans="1:26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26">
        <v>454.6103437700001</v>
      </c>
      <c r="O86" s="26">
        <v>395.04267364399999</v>
      </c>
      <c r="P86" s="26">
        <v>511.40497338</v>
      </c>
      <c r="Q86" s="26">
        <v>444.18186405</v>
      </c>
      <c r="R86" s="26">
        <v>481.26636287999997</v>
      </c>
      <c r="S86" s="39">
        <f t="shared" si="94"/>
        <v>5553.6506223340002</v>
      </c>
      <c r="T86" s="26">
        <v>5590.0814334598635</v>
      </c>
      <c r="U86" s="19">
        <f t="shared" si="92"/>
        <v>-36.430811125863329</v>
      </c>
      <c r="V86" s="12">
        <f t="shared" si="90"/>
        <v>-6.5170447979172362E-3</v>
      </c>
      <c r="W86" s="12"/>
      <c r="X86" s="26">
        <v>5456.7185466900028</v>
      </c>
      <c r="Y86" s="19">
        <f t="shared" si="93"/>
        <v>96.93207564399745</v>
      </c>
      <c r="Z86" s="12">
        <f t="shared" si="91"/>
        <v>1.7763803431422278E-2</v>
      </c>
    </row>
    <row r="87" spans="1:26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12"/>
      <c r="W87" s="12"/>
      <c r="X87" s="20"/>
      <c r="Y87" s="20"/>
      <c r="Z87" s="12"/>
    </row>
    <row r="88" spans="1:26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75308.4662987474</v>
      </c>
      <c r="N88" s="21">
        <v>2619.5573830600006</v>
      </c>
      <c r="O88" s="21">
        <v>7631.064172140279</v>
      </c>
      <c r="P88" s="21">
        <v>6943.2972344399996</v>
      </c>
      <c r="Q88" s="21">
        <v>7258.1263706</v>
      </c>
      <c r="R88" s="21">
        <v>30209.908858710001</v>
      </c>
      <c r="S88" s="31">
        <f>SUM(G88:R88)</f>
        <v>170224.03491425698</v>
      </c>
      <c r="T88" s="21">
        <v>174017.22723078734</v>
      </c>
      <c r="U88" s="21">
        <f>S88-T88</f>
        <v>-3793.1923165303597</v>
      </c>
      <c r="V88" s="11">
        <f t="shared" ref="V88:V94" si="95">U88/ABS(T88)</f>
        <v>-2.17977977059691E-2</v>
      </c>
      <c r="W88" s="11"/>
      <c r="X88" s="21">
        <v>83780.777971734802</v>
      </c>
      <c r="Y88" s="21">
        <f>S88-X88</f>
        <v>86443.256942522174</v>
      </c>
      <c r="Z88" s="11">
        <f>Y88/ABS(X88)</f>
        <v>1.0317791149144691</v>
      </c>
    </row>
    <row r="89" spans="1:26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31"/>
      <c r="T89" s="21"/>
      <c r="U89" s="21"/>
      <c r="V89" s="11"/>
      <c r="W89" s="11"/>
      <c r="X89" s="21"/>
      <c r="Y89" s="21"/>
      <c r="Z89" s="11"/>
    </row>
    <row r="90" spans="1:26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31">
        <f>SUM(G90:R90)</f>
        <v>0</v>
      </c>
      <c r="T90" s="24">
        <v>0</v>
      </c>
      <c r="U90" s="21">
        <f>S90-T90</f>
        <v>0</v>
      </c>
      <c r="V90" s="11">
        <v>0</v>
      </c>
      <c r="W90" s="11"/>
      <c r="X90" s="24">
        <v>1795.4742370200001</v>
      </c>
      <c r="Y90" s="21">
        <f>S90-X90</f>
        <v>-1795.4742370200001</v>
      </c>
      <c r="Z90" s="11">
        <f>Y90/ABS(X90)</f>
        <v>-1</v>
      </c>
    </row>
    <row r="91" spans="1:26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31"/>
      <c r="T91" s="21"/>
      <c r="U91" s="21"/>
      <c r="V91" s="11"/>
      <c r="W91" s="11"/>
      <c r="X91" s="21"/>
      <c r="Y91" s="21"/>
      <c r="Z91" s="11"/>
    </row>
    <row r="92" spans="1:26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31">
        <f>SUM(G92:R92)</f>
        <v>0</v>
      </c>
      <c r="T92" s="21">
        <v>0</v>
      </c>
      <c r="U92" s="21">
        <f>S92-T92</f>
        <v>0</v>
      </c>
      <c r="V92" s="11">
        <v>0</v>
      </c>
      <c r="W92" s="11"/>
      <c r="X92" s="21">
        <v>0</v>
      </c>
      <c r="Y92" s="21">
        <f>S92-X92</f>
        <v>0</v>
      </c>
      <c r="Z92" s="11">
        <v>0</v>
      </c>
    </row>
    <row r="93" spans="1:26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31"/>
      <c r="T93" s="21"/>
      <c r="U93" s="21"/>
      <c r="V93" s="11"/>
      <c r="W93" s="11"/>
      <c r="X93" s="21"/>
      <c r="Y93" s="21"/>
      <c r="Z93" s="11"/>
    </row>
    <row r="94" spans="1:26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v>31.168903291199999</v>
      </c>
      <c r="O94" s="31">
        <v>314.96388989349998</v>
      </c>
      <c r="P94" s="31">
        <v>886.10652421859993</v>
      </c>
      <c r="Q94" s="31">
        <v>255.13691079229997</v>
      </c>
      <c r="R94" s="31">
        <v>11.686697415200001</v>
      </c>
      <c r="S94" s="31">
        <f>SUM(G94:R94)</f>
        <v>5595.7829534463999</v>
      </c>
      <c r="T94" s="31">
        <v>5711.0653344492657</v>
      </c>
      <c r="U94" s="21">
        <f>S94-T94</f>
        <v>-115.2823810028658</v>
      </c>
      <c r="V94" s="11">
        <f t="shared" si="95"/>
        <v>-2.0185792711471896E-2</v>
      </c>
      <c r="W94" s="32"/>
      <c r="X94" s="31">
        <v>8132.8720910409993</v>
      </c>
      <c r="Y94" s="21">
        <f>S94-X94</f>
        <v>-2537.0891375945994</v>
      </c>
      <c r="Z94" s="32">
        <f>Y94/ABS(X94)</f>
        <v>-0.31195488004654631</v>
      </c>
    </row>
    <row r="95" spans="1:26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4"/>
      <c r="Y95" s="34"/>
      <c r="Z95" s="35"/>
    </row>
    <row r="96" spans="1:26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7"/>
      <c r="W96" s="37"/>
      <c r="X96" s="36"/>
      <c r="Y96" s="36"/>
      <c r="Z96" s="37"/>
    </row>
    <row r="97" spans="1:26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13"/>
      <c r="W97" s="13"/>
      <c r="X97" s="25"/>
      <c r="Y97" s="25"/>
      <c r="Z97" s="13"/>
    </row>
    <row r="98" spans="1:26" x14ac:dyDescent="0.35">
      <c r="A98" s="28" t="s">
        <v>84</v>
      </c>
      <c r="V98" s="14"/>
      <c r="W98" s="14"/>
      <c r="Z98" s="14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T51 S19 S22 U22 U19 Y22 Y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(3)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2025-05-30T14:35:00Z</dcterms:modified>
</cp:coreProperties>
</file>