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of1-my.sharepoint.com/personal/suzell_wray_mof_gov_jm/Documents/Documents/"/>
    </mc:Choice>
  </mc:AlternateContent>
  <xr:revisionPtr revIDLastSave="0" documentId="8_{87D81511-90BC-4381-B909-0A124D792B9A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" l="1"/>
  <c r="Q21" i="2"/>
  <c r="Q20" i="2"/>
  <c r="Q24" i="2"/>
  <c r="Q23" i="2"/>
  <c r="Q27" i="2"/>
  <c r="Q33" i="2"/>
  <c r="Q32" i="2"/>
  <c r="Q36" i="2"/>
  <c r="Q35" i="2"/>
  <c r="Q40" i="2"/>
  <c r="Q39" i="2"/>
  <c r="Q59" i="2"/>
  <c r="Q60" i="2"/>
  <c r="Q61" i="2"/>
  <c r="Q62" i="2"/>
  <c r="Q63" i="2"/>
  <c r="Q58" i="2"/>
  <c r="Q67" i="2"/>
  <c r="Q68" i="2"/>
  <c r="Q69" i="2"/>
  <c r="Q70" i="2"/>
  <c r="Q71" i="2"/>
  <c r="Q72" i="2"/>
  <c r="Q73" i="2"/>
  <c r="Q74" i="2"/>
  <c r="Q75" i="2"/>
  <c r="Q76" i="2"/>
  <c r="Q77" i="2"/>
  <c r="Q78" i="2"/>
  <c r="Q66" i="2"/>
  <c r="Q82" i="2"/>
  <c r="Q83" i="2"/>
  <c r="Q84" i="2"/>
  <c r="Q85" i="2"/>
  <c r="Q86" i="2"/>
  <c r="Q81" i="2"/>
  <c r="Q94" i="2"/>
  <c r="Q92" i="2"/>
  <c r="Q90" i="2"/>
  <c r="Q88" i="2"/>
  <c r="P44" i="2"/>
  <c r="P53" i="2"/>
  <c r="P55" i="2"/>
  <c r="P10" i="2" s="1"/>
  <c r="P9" i="2" s="1"/>
  <c r="P29" i="2" s="1"/>
  <c r="P42" i="2" s="1"/>
  <c r="P38" i="2"/>
  <c r="P31" i="2"/>
  <c r="P26" i="2"/>
  <c r="P16" i="2" s="1"/>
  <c r="P22" i="2"/>
  <c r="P19" i="2"/>
  <c r="P17" i="2" s="1"/>
  <c r="P11" i="2"/>
  <c r="P12" i="2"/>
  <c r="P13" i="2"/>
  <c r="P14" i="2"/>
  <c r="P80" i="2"/>
  <c r="P65" i="2"/>
  <c r="P57" i="2"/>
  <c r="O10" i="2"/>
  <c r="O9" i="2" s="1"/>
  <c r="O11" i="2"/>
  <c r="O12" i="2"/>
  <c r="O13" i="2"/>
  <c r="O14" i="2"/>
  <c r="O17" i="2"/>
  <c r="O16" i="2" s="1"/>
  <c r="O19" i="2"/>
  <c r="O22" i="2"/>
  <c r="O26" i="2"/>
  <c r="O31" i="2"/>
  <c r="O38" i="2"/>
  <c r="O80" i="2"/>
  <c r="O65" i="2"/>
  <c r="O57" i="2"/>
  <c r="O55" i="2" s="1"/>
  <c r="O53" i="2" l="1"/>
  <c r="O29" i="2"/>
  <c r="O44" i="2" s="1"/>
  <c r="N19" i="2"/>
  <c r="N17" i="2" s="1"/>
  <c r="N22" i="2"/>
  <c r="N26" i="2"/>
  <c r="N31" i="2"/>
  <c r="N38" i="2"/>
  <c r="N57" i="2"/>
  <c r="N65" i="2"/>
  <c r="N55" i="2" s="1"/>
  <c r="N53" i="2" s="1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O42" i="2" l="1"/>
  <c r="N16" i="2"/>
  <c r="M17" i="2"/>
  <c r="M16" i="2" s="1"/>
  <c r="N10" i="2"/>
  <c r="N9" i="2" s="1"/>
  <c r="N29" i="2" s="1"/>
  <c r="M55" i="2"/>
  <c r="M10" i="2" s="1"/>
  <c r="M9" i="2" s="1"/>
  <c r="M53" i="2"/>
  <c r="L57" i="2"/>
  <c r="L65" i="2"/>
  <c r="L80" i="2"/>
  <c r="L19" i="2"/>
  <c r="L22" i="2"/>
  <c r="L26" i="2"/>
  <c r="L31" i="2"/>
  <c r="L38" i="2"/>
  <c r="V7" i="2"/>
  <c r="R7" i="2"/>
  <c r="K57" i="2"/>
  <c r="K65" i="2"/>
  <c r="K80" i="2"/>
  <c r="K11" i="2"/>
  <c r="K12" i="2"/>
  <c r="K13" i="2"/>
  <c r="K14" i="2"/>
  <c r="K19" i="2"/>
  <c r="K22" i="2"/>
  <c r="K26" i="2"/>
  <c r="K31" i="2"/>
  <c r="K38" i="2"/>
  <c r="M29" i="2" l="1"/>
  <c r="M44" i="2" s="1"/>
  <c r="N42" i="2"/>
  <c r="N44" i="2"/>
  <c r="M42" i="2"/>
  <c r="L17" i="2"/>
  <c r="L16" i="2" s="1"/>
  <c r="L55" i="2"/>
  <c r="K17" i="2"/>
  <c r="K16" i="2" s="1"/>
  <c r="K55" i="2"/>
  <c r="K53" i="2" s="1"/>
  <c r="R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 s="1"/>
  <c r="K10" i="2"/>
  <c r="K9" i="2" s="1"/>
  <c r="K29" i="2" s="1"/>
  <c r="J17" i="2"/>
  <c r="J16" i="2" s="1"/>
  <c r="J55" i="2"/>
  <c r="J53" i="2" s="1"/>
  <c r="I11" i="2"/>
  <c r="I12" i="2"/>
  <c r="I13" i="2"/>
  <c r="I14" i="2"/>
  <c r="I19" i="2"/>
  <c r="I22" i="2"/>
  <c r="I26" i="2"/>
  <c r="I31" i="2"/>
  <c r="I38" i="2"/>
  <c r="I57" i="2"/>
  <c r="I65" i="2"/>
  <c r="I80" i="2"/>
  <c r="L44" i="2" l="1"/>
  <c r="L42" i="2"/>
  <c r="J10" i="2"/>
  <c r="J9" i="2" s="1"/>
  <c r="K42" i="2"/>
  <c r="K44" i="2"/>
  <c r="J29" i="2"/>
  <c r="J42" i="2" s="1"/>
  <c r="I17" i="2"/>
  <c r="I16" i="2" s="1"/>
  <c r="I55" i="2"/>
  <c r="I10" i="2" s="1"/>
  <c r="I9" i="2" s="1"/>
  <c r="J44" i="2" l="1"/>
  <c r="I29" i="2"/>
  <c r="I42" i="2" s="1"/>
  <c r="I53" i="2"/>
  <c r="I44" i="2" l="1"/>
  <c r="W20" i="2" l="1"/>
  <c r="W40" i="2"/>
  <c r="W61" i="2"/>
  <c r="W75" i="2"/>
  <c r="W92" i="2"/>
  <c r="S24" i="2"/>
  <c r="S27" i="2"/>
  <c r="S62" i="2"/>
  <c r="S61" i="2"/>
  <c r="S72" i="2"/>
  <c r="S71" i="2"/>
  <c r="S67" i="2"/>
  <c r="S83" i="2"/>
  <c r="S82" i="2"/>
  <c r="S18" i="2"/>
  <c r="S21" i="2"/>
  <c r="S20" i="2"/>
  <c r="W24" i="2"/>
  <c r="Q22" i="2"/>
  <c r="W27" i="2"/>
  <c r="W33" i="2"/>
  <c r="W32" i="2"/>
  <c r="W36" i="2"/>
  <c r="W35" i="2"/>
  <c r="S40" i="2"/>
  <c r="Q38" i="2"/>
  <c r="W63" i="2"/>
  <c r="W62" i="2"/>
  <c r="S60" i="2"/>
  <c r="S59" i="2"/>
  <c r="S58" i="2"/>
  <c r="T58" i="2" s="1"/>
  <c r="S78" i="2"/>
  <c r="S77" i="2"/>
  <c r="S76" i="2"/>
  <c r="S75" i="2"/>
  <c r="W74" i="2"/>
  <c r="W73" i="2"/>
  <c r="W72" i="2"/>
  <c r="W71" i="2"/>
  <c r="S70" i="2"/>
  <c r="S69" i="2"/>
  <c r="S68" i="2"/>
  <c r="W67" i="2"/>
  <c r="S66" i="2"/>
  <c r="T66" i="2" s="1"/>
  <c r="W86" i="2"/>
  <c r="W85" i="2"/>
  <c r="W84" i="2"/>
  <c r="W83" i="2"/>
  <c r="W82" i="2"/>
  <c r="S81" i="2"/>
  <c r="Q11" i="2"/>
  <c r="W90" i="2"/>
  <c r="Q13" i="2"/>
  <c r="Q14" i="2"/>
  <c r="Q51" i="2"/>
  <c r="Q50" i="2"/>
  <c r="S23" i="2" l="1"/>
  <c r="Q26" i="2"/>
  <c r="S84" i="2"/>
  <c r="S73" i="2"/>
  <c r="S63" i="2"/>
  <c r="W77" i="2"/>
  <c r="W39" i="2"/>
  <c r="W21" i="2"/>
  <c r="Q19" i="2"/>
  <c r="S85" i="2"/>
  <c r="S74" i="2"/>
  <c r="S35" i="2"/>
  <c r="W66" i="2"/>
  <c r="W78" i="2"/>
  <c r="S86" i="2"/>
  <c r="S36" i="2"/>
  <c r="T36" i="2" s="1"/>
  <c r="W81" i="2"/>
  <c r="W23" i="2"/>
  <c r="W76" i="2"/>
  <c r="Q57" i="2"/>
  <c r="Q31" i="2"/>
  <c r="S39" i="2"/>
  <c r="S32" i="2"/>
  <c r="W68" i="2"/>
  <c r="W58" i="2"/>
  <c r="Q65" i="2"/>
  <c r="S33" i="2"/>
  <c r="W69" i="2"/>
  <c r="W59" i="2"/>
  <c r="W94" i="2"/>
  <c r="Q80" i="2"/>
  <c r="S94" i="2"/>
  <c r="W70" i="2"/>
  <c r="W60" i="2"/>
  <c r="S92" i="2"/>
  <c r="S90" i="2"/>
  <c r="Q12" i="2"/>
  <c r="S88" i="2"/>
  <c r="W88" i="2"/>
  <c r="W18" i="2"/>
  <c r="Q55" i="2" l="1"/>
  <c r="Q17" i="2"/>
  <c r="Q16" i="2" l="1"/>
  <c r="Q53" i="2"/>
  <c r="Q10" i="2"/>
  <c r="Q9" i="2" l="1"/>
  <c r="H11" i="2"/>
  <c r="H12" i="2"/>
  <c r="H13" i="2"/>
  <c r="H14" i="2"/>
  <c r="H19" i="2"/>
  <c r="H22" i="2"/>
  <c r="H26" i="2"/>
  <c r="H31" i="2"/>
  <c r="H38" i="2"/>
  <c r="H57" i="2"/>
  <c r="H65" i="2"/>
  <c r="H80" i="2"/>
  <c r="X88" i="2"/>
  <c r="X35" i="2"/>
  <c r="X83" i="2"/>
  <c r="X81" i="2"/>
  <c r="X76" i="2"/>
  <c r="X75" i="2"/>
  <c r="X74" i="2"/>
  <c r="X73" i="2"/>
  <c r="X71" i="2"/>
  <c r="X70" i="2"/>
  <c r="X69" i="2"/>
  <c r="X68" i="2"/>
  <c r="X67" i="2"/>
  <c r="X66" i="2"/>
  <c r="X63" i="2"/>
  <c r="X62" i="2"/>
  <c r="X61" i="2"/>
  <c r="X60" i="2"/>
  <c r="X59" i="2"/>
  <c r="X40" i="2"/>
  <c r="X39" i="2"/>
  <c r="X33" i="2"/>
  <c r="X32" i="2"/>
  <c r="X27" i="2"/>
  <c r="X24" i="2"/>
  <c r="X23" i="2"/>
  <c r="X21" i="2"/>
  <c r="X20" i="2"/>
  <c r="X18" i="2"/>
  <c r="X94" i="2"/>
  <c r="X86" i="2"/>
  <c r="X85" i="2"/>
  <c r="X84" i="2"/>
  <c r="X82" i="2"/>
  <c r="V80" i="2"/>
  <c r="W80" i="2" s="1"/>
  <c r="X78" i="2"/>
  <c r="X77" i="2"/>
  <c r="X72" i="2"/>
  <c r="V65" i="2"/>
  <c r="W65" i="2" s="1"/>
  <c r="V57" i="2"/>
  <c r="W57" i="2" s="1"/>
  <c r="X51" i="2"/>
  <c r="W51" i="2"/>
  <c r="V51" i="2"/>
  <c r="V38" i="2"/>
  <c r="W38" i="2" s="1"/>
  <c r="V31" i="2"/>
  <c r="W31" i="2" s="1"/>
  <c r="V26" i="2"/>
  <c r="W26" i="2" s="1"/>
  <c r="V22" i="2"/>
  <c r="W22" i="2" s="1"/>
  <c r="V19" i="2"/>
  <c r="W19" i="2" s="1"/>
  <c r="V14" i="2"/>
  <c r="W14" i="2" s="1"/>
  <c r="V13" i="2"/>
  <c r="W13" i="2" s="1"/>
  <c r="V12" i="2"/>
  <c r="W12" i="2" s="1"/>
  <c r="V11" i="2"/>
  <c r="W11" i="2" s="1"/>
  <c r="Q29" i="2" l="1"/>
  <c r="H17" i="2"/>
  <c r="H16" i="2" s="1"/>
  <c r="H55" i="2"/>
  <c r="H10" i="2" s="1"/>
  <c r="H9" i="2" s="1"/>
  <c r="V17" i="2"/>
  <c r="V55" i="2"/>
  <c r="W55" i="2" s="1"/>
  <c r="V16" i="2" l="1"/>
  <c r="W16" i="2" s="1"/>
  <c r="W17" i="2"/>
  <c r="Q44" i="2"/>
  <c r="Q42" i="2"/>
  <c r="H29" i="2"/>
  <c r="H42" i="2" s="1"/>
  <c r="H53" i="2"/>
  <c r="V53" i="2"/>
  <c r="W53" i="2" s="1"/>
  <c r="V10" i="2"/>
  <c r="W10" i="2" s="1"/>
  <c r="H44" i="2" l="1"/>
  <c r="V9" i="2"/>
  <c r="W9" i="2" s="1"/>
  <c r="V29" i="2" l="1"/>
  <c r="W29" i="2" s="1"/>
  <c r="V42" i="2" l="1"/>
  <c r="W42" i="2" s="1"/>
  <c r="V44" i="2"/>
  <c r="W44" i="2" s="1"/>
  <c r="R51" i="2" l="1"/>
  <c r="R80" i="2" l="1"/>
  <c r="S80" i="2" s="1"/>
  <c r="R65" i="2"/>
  <c r="S65" i="2" s="1"/>
  <c r="R57" i="2"/>
  <c r="S57" i="2" s="1"/>
  <c r="R38" i="2"/>
  <c r="S38" i="2" s="1"/>
  <c r="R31" i="2"/>
  <c r="S31" i="2" s="1"/>
  <c r="R26" i="2"/>
  <c r="S26" i="2" s="1"/>
  <c r="R22" i="2"/>
  <c r="S22" i="2" s="1"/>
  <c r="R19" i="2"/>
  <c r="S19" i="2" s="1"/>
  <c r="R11" i="2"/>
  <c r="S11" i="2" s="1"/>
  <c r="R12" i="2"/>
  <c r="S12" i="2" s="1"/>
  <c r="R13" i="2"/>
  <c r="S13" i="2" s="1"/>
  <c r="R14" i="2"/>
  <c r="S14" i="2" s="1"/>
  <c r="G80" i="2"/>
  <c r="X80" i="2" s="1"/>
  <c r="G65" i="2"/>
  <c r="X65" i="2" s="1"/>
  <c r="G57" i="2"/>
  <c r="X57" i="2" s="1"/>
  <c r="G38" i="2"/>
  <c r="X38" i="2" s="1"/>
  <c r="G31" i="2"/>
  <c r="X31" i="2" s="1"/>
  <c r="G26" i="2"/>
  <c r="X26" i="2" s="1"/>
  <c r="G22" i="2"/>
  <c r="X22" i="2" s="1"/>
  <c r="G19" i="2"/>
  <c r="X19" i="2" s="1"/>
  <c r="G11" i="2"/>
  <c r="X11" i="2" s="1"/>
  <c r="G12" i="2"/>
  <c r="G13" i="2"/>
  <c r="G14" i="2"/>
  <c r="X14" i="2" s="1"/>
  <c r="G17" i="2" l="1"/>
  <c r="R17" i="2"/>
  <c r="G55" i="2"/>
  <c r="R55" i="2"/>
  <c r="T94" i="2"/>
  <c r="T88" i="2"/>
  <c r="T86" i="2"/>
  <c r="T85" i="2"/>
  <c r="T84" i="2"/>
  <c r="T83" i="2"/>
  <c r="T82" i="2"/>
  <c r="T81" i="2"/>
  <c r="T78" i="2"/>
  <c r="T77" i="2"/>
  <c r="T76" i="2"/>
  <c r="T75" i="2"/>
  <c r="T74" i="2"/>
  <c r="T73" i="2"/>
  <c r="T72" i="2"/>
  <c r="T71" i="2"/>
  <c r="T70" i="2"/>
  <c r="T69" i="2"/>
  <c r="T68" i="2"/>
  <c r="T67" i="2"/>
  <c r="T63" i="2"/>
  <c r="T62" i="2"/>
  <c r="T61" i="2"/>
  <c r="T60" i="2"/>
  <c r="T59" i="2"/>
  <c r="T40" i="2"/>
  <c r="T39" i="2"/>
  <c r="T35" i="2"/>
  <c r="T33" i="2"/>
  <c r="T32" i="2"/>
  <c r="T27" i="2"/>
  <c r="T18" i="2"/>
  <c r="T20" i="2"/>
  <c r="T21" i="2"/>
  <c r="T23" i="2"/>
  <c r="T24" i="2"/>
  <c r="R53" i="2" l="1"/>
  <c r="S53" i="2" s="1"/>
  <c r="S55" i="2"/>
  <c r="R16" i="2"/>
  <c r="S16" i="2" s="1"/>
  <c r="S17" i="2"/>
  <c r="G10" i="2"/>
  <c r="X55" i="2"/>
  <c r="G16" i="2"/>
  <c r="X16" i="2" s="1"/>
  <c r="X17" i="2"/>
  <c r="G53" i="2"/>
  <c r="X53" i="2" s="1"/>
  <c r="R10" i="2"/>
  <c r="R9" i="2" l="1"/>
  <c r="S10" i="2"/>
  <c r="G9" i="2"/>
  <c r="X10" i="2"/>
  <c r="T80" i="2"/>
  <c r="T65" i="2"/>
  <c r="T57" i="2"/>
  <c r="T51" i="2"/>
  <c r="S51" i="2"/>
  <c r="B47" i="2"/>
  <c r="T38" i="2"/>
  <c r="T31" i="2"/>
  <c r="T26" i="2"/>
  <c r="T22" i="2"/>
  <c r="T19" i="2"/>
  <c r="T14" i="2"/>
  <c r="T11" i="2"/>
  <c r="R29" i="2" l="1"/>
  <c r="S9" i="2"/>
  <c r="X9" i="2"/>
  <c r="G29" i="2"/>
  <c r="T55" i="2"/>
  <c r="R44" i="2" l="1"/>
  <c r="S44" i="2" s="1"/>
  <c r="S29" i="2"/>
  <c r="R42" i="2"/>
  <c r="S42" i="2" s="1"/>
  <c r="X29" i="2"/>
  <c r="G44" i="2"/>
  <c r="X44" i="2" s="1"/>
  <c r="G42" i="2"/>
  <c r="X42" i="2" s="1"/>
  <c r="T53" i="2"/>
  <c r="T9" i="2"/>
  <c r="T16" i="2"/>
  <c r="T17" i="2"/>
  <c r="T10" i="2" l="1"/>
  <c r="T29" i="2" l="1"/>
  <c r="T44" i="2"/>
  <c r="T42" i="2" l="1"/>
</calcChain>
</file>

<file path=xl/sharedStrings.xml><?xml version="1.0" encoding="utf-8"?>
<sst xmlns="http://schemas.openxmlformats.org/spreadsheetml/2006/main" count="124" uniqueCount="80">
  <si>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</si>
  <si>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</si>
  <si>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</si>
  <si>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</si>
  <si>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</si>
  <si>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</si>
  <si>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</si>
  <si>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</si>
  <si>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</si>
  <si>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</si>
  <si>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</si>
  <si>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</si>
  <si>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</si>
  <si>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</si>
  <si>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</si>
  <si>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</si>
  <si>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</si>
  <si>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</si>
  <si>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</si>
  <si>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</si>
  <si>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</si>
  <si>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</si>
  <si>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</si>
  <si>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</si>
  <si>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</si>
  <si>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</si>
  <si>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</si>
  <si>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</si>
  <si>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</si>
  <si>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</si>
  <si>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</si>
  <si>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</si>
  <si>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</si>
  <si>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</si>
  <si>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</si>
  <si>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</si>
  <si>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</si>
  <si>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</si>
  <si>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</si>
  <si>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</si>
  <si>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</si>
  <si>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</si>
  <si>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</si>
  <si>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</si>
  <si>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</si>
  <si>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</si>
  <si>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</si>
  <si>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</si>
  <si>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</si>
  <si>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</si>
  <si>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</si>
  <si>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</si>
  <si>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</si>
  <si>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</si>
  <si>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</si>
  <si>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</si>
  <si>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</si>
  <si>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</si>
  <si>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</si>
  <si>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</si>
  <si>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</si>
  <si>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</si>
  <si>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</si>
  <si>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</si>
  <si>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</si>
  <si>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</si>
  <si>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</si>
  <si>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</si>
  <si>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</si>
  <si>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</si>
  <si>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</si>
  <si>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</si>
  <si>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</si>
  <si>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</si>
  <si>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November</t>
  </si>
  <si>
    <t>Third Supplementary Estimates</t>
  </si>
  <si>
    <t>December</t>
  </si>
  <si>
    <t>January 30, 2026</t>
  </si>
  <si>
    <t>January</t>
  </si>
  <si>
    <t>Apr -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</si>
</sst>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showGridLines="0" tabSelected="1" zoomScale="80" zoomScaleNormal="8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R42" sqref="R42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6" width="13.84375" style="20" customWidth="1"/>
    <col min="17" max="17" width="12.84375" style="20" customWidth="1"/>
    <col min="18" max="18" width="18.921875" style="20" customWidth="1"/>
    <col min="19" max="19" width="13.69140625" style="20" customWidth="1"/>
    <col min="20" max="20" width="9.3828125" style="10" customWidth="1"/>
    <col min="21" max="21" width="2.15234375" style="10" customWidth="1"/>
    <col min="22" max="22" width="13.3828125" style="20" customWidth="1"/>
    <col min="23" max="23" width="12.3828125" style="20" customWidth="1"/>
    <col min="24" max="24" width="11" style="10" customWidth="1"/>
    <col min="25" max="16384" width="8.921875" style="4"/>
  </cols>
  <sheetData>
    <row r="1" spans="2:25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V1" s="19"/>
      <c r="W1" s="19"/>
    </row>
    <row r="2" spans="2:25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V2" s="19"/>
      <c r="W2" s="19"/>
    </row>
    <row r="3" spans="2:25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V3" s="19"/>
      <c r="W3" s="19"/>
    </row>
    <row r="4" spans="2:25" x14ac:dyDescent="0.35">
      <c r="B4" s="2" t="s">
        <v>14</v>
      </c>
      <c r="C4" s="2"/>
      <c r="D4" s="2"/>
      <c r="E4" s="2"/>
      <c r="F4" s="2"/>
    </row>
    <row r="5" spans="2:25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V5" s="19"/>
      <c r="W5" s="19"/>
    </row>
    <row r="6" spans="2:25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21" t="s">
        <v>49</v>
      </c>
      <c r="P6" s="21" t="s">
        <v>49</v>
      </c>
      <c r="Q6" s="44" t="s">
        <v>49</v>
      </c>
      <c r="R6" s="47" t="s">
        <v>75</v>
      </c>
      <c r="S6" s="21"/>
      <c r="T6" s="11"/>
      <c r="U6" s="11"/>
      <c r="V6" s="44" t="s">
        <v>51</v>
      </c>
      <c r="W6" s="21"/>
      <c r="X6" s="11"/>
    </row>
    <row r="7" spans="2:25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74</v>
      </c>
      <c r="O7" s="30" t="s">
        <v>76</v>
      </c>
      <c r="P7" s="30" t="s">
        <v>78</v>
      </c>
      <c r="Q7" s="45" t="s">
        <v>79</v>
      </c>
      <c r="R7" s="45" t="str">
        <f>Q7</f>
        <v>Apr - Jan</v>
      </c>
      <c r="S7" s="30" t="s">
        <v>36</v>
      </c>
      <c r="T7" s="12" t="s">
        <v>39</v>
      </c>
      <c r="U7" s="12"/>
      <c r="V7" s="45" t="str">
        <f>Q7</f>
        <v>Apr - Jan</v>
      </c>
      <c r="W7" s="30" t="s">
        <v>36</v>
      </c>
      <c r="X7" s="12" t="s">
        <v>39</v>
      </c>
    </row>
    <row r="9" spans="2:25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:P9" si="4">SUM(O10:O14)</f>
        <v>117737.92527136432</v>
      </c>
      <c r="P9" s="25">
        <f t="shared" si="4"/>
        <v>81277.456196796717</v>
      </c>
      <c r="Q9" s="25">
        <f t="shared" ref="Q9" si="5">SUM(Q10:Q14)</f>
        <v>887659.79981476662</v>
      </c>
      <c r="R9" s="25">
        <f t="shared" ref="R9" si="6">SUM(R10:R14)</f>
        <v>876297.42942401604</v>
      </c>
      <c r="S9" s="37">
        <f t="shared" ref="S9:S14" si="7">Q9-R9</f>
        <v>11362.370390750584</v>
      </c>
      <c r="T9" s="13">
        <f t="shared" ref="T9:T14" si="8">S9/ABS(R9)</f>
        <v>1.2966339976848942E-2</v>
      </c>
      <c r="U9" s="13"/>
      <c r="V9" s="25">
        <f t="shared" ref="V9" si="9">SUM(V10:V14)</f>
        <v>822463.97643276374</v>
      </c>
      <c r="W9" s="25">
        <f t="shared" ref="W9:W14" si="10">Q9-V9</f>
        <v>65195.823382002884</v>
      </c>
      <c r="X9" s="13">
        <f t="shared" ref="X9:X11" si="11">W9/ABS(V9)</f>
        <v>7.9268910554324598E-2</v>
      </c>
    </row>
    <row r="10" spans="2:25" x14ac:dyDescent="0.35">
      <c r="B10" s="2"/>
      <c r="C10" s="2" t="s">
        <v>9</v>
      </c>
      <c r="D10" s="2"/>
      <c r="E10" s="2"/>
      <c r="F10" s="2"/>
      <c r="G10" s="23">
        <f t="shared" ref="G10:R10" si="12">G55</f>
        <v>67665.022052820001</v>
      </c>
      <c r="H10" s="23">
        <f t="shared" si="12"/>
        <v>69681.086521499994</v>
      </c>
      <c r="I10" s="23">
        <f t="shared" si="12"/>
        <v>75959.499483784006</v>
      </c>
      <c r="J10" s="23">
        <f t="shared" si="12"/>
        <v>73376.514952254001</v>
      </c>
      <c r="K10" s="23">
        <f t="shared" ref="K10:L10" si="13">K55</f>
        <v>69493.370505610001</v>
      </c>
      <c r="L10" s="23">
        <f t="shared" si="13"/>
        <v>80734.429704010006</v>
      </c>
      <c r="M10" s="23">
        <f t="shared" ref="M10:N10" si="14">M55</f>
        <v>61564.121565420995</v>
      </c>
      <c r="N10" s="23">
        <f t="shared" si="14"/>
        <v>66875.413277979998</v>
      </c>
      <c r="O10" s="23">
        <f t="shared" ref="O10:P10" si="15">O55</f>
        <v>82350.499640884009</v>
      </c>
      <c r="P10" s="23">
        <f t="shared" si="15"/>
        <v>74624.154667229988</v>
      </c>
      <c r="Q10" s="23">
        <f t="shared" si="12"/>
        <v>722324.11237149301</v>
      </c>
      <c r="R10" s="23">
        <f t="shared" si="12"/>
        <v>711280.1355727741</v>
      </c>
      <c r="S10" s="46">
        <f t="shared" si="7"/>
        <v>11043.976798718912</v>
      </c>
      <c r="T10" s="14">
        <f t="shared" si="8"/>
        <v>1.5526901773835571E-2</v>
      </c>
      <c r="U10" s="14"/>
      <c r="V10" s="23">
        <f>V55</f>
        <v>684379.01740257791</v>
      </c>
      <c r="W10" s="23">
        <f t="shared" si="10"/>
        <v>37945.094968915102</v>
      </c>
      <c r="X10" s="14">
        <f t="shared" si="11"/>
        <v>5.5444562156402796E-2</v>
      </c>
    </row>
    <row r="11" spans="2:25" x14ac:dyDescent="0.35">
      <c r="B11" s="2"/>
      <c r="C11" s="2" t="s">
        <v>15</v>
      </c>
      <c r="D11" s="2"/>
      <c r="E11" s="2"/>
      <c r="F11" s="2"/>
      <c r="G11" s="23">
        <f t="shared" ref="G11:R11" si="16">G88</f>
        <v>5898.56221396</v>
      </c>
      <c r="H11" s="23">
        <f t="shared" si="16"/>
        <v>4614.2396835700001</v>
      </c>
      <c r="I11" s="23">
        <f t="shared" si="16"/>
        <v>7865.9500028800003</v>
      </c>
      <c r="J11" s="23">
        <f t="shared" si="16"/>
        <v>69407.728855559995</v>
      </c>
      <c r="K11" s="23">
        <f t="shared" ref="K11:L11" si="17">K88</f>
        <v>3652.0866878100001</v>
      </c>
      <c r="L11" s="23">
        <f t="shared" si="17"/>
        <v>7636.8143888300001</v>
      </c>
      <c r="M11" s="23">
        <f t="shared" ref="M11:N11" si="18">M88</f>
        <v>3379.3840911299999</v>
      </c>
      <c r="N11" s="23">
        <f t="shared" si="18"/>
        <v>19504.042592350001</v>
      </c>
      <c r="O11" s="23">
        <f t="shared" ref="O11:P11" si="19">O88</f>
        <v>34168.364346349998</v>
      </c>
      <c r="P11" s="23">
        <f t="shared" si="19"/>
        <v>6507.6702646863259</v>
      </c>
      <c r="Q11" s="23">
        <f t="shared" si="16"/>
        <v>162634.84312712631</v>
      </c>
      <c r="R11" s="23">
        <f t="shared" si="16"/>
        <v>162198.55540315583</v>
      </c>
      <c r="S11" s="46">
        <f t="shared" si="7"/>
        <v>436.28772397048306</v>
      </c>
      <c r="T11" s="14">
        <f t="shared" si="8"/>
        <v>2.6898372977864041E-3</v>
      </c>
      <c r="U11" s="14"/>
      <c r="V11" s="23">
        <f>V88</f>
        <v>132755.99968494699</v>
      </c>
      <c r="W11" s="23">
        <f t="shared" si="10"/>
        <v>29878.843442179321</v>
      </c>
      <c r="X11" s="14">
        <f t="shared" si="11"/>
        <v>0.22506586152857119</v>
      </c>
    </row>
    <row r="12" spans="2:25" x14ac:dyDescent="0.35">
      <c r="B12" s="2"/>
      <c r="C12" s="2" t="s">
        <v>11</v>
      </c>
      <c r="D12" s="2"/>
      <c r="E12" s="2"/>
      <c r="F12" s="2"/>
      <c r="G12" s="23">
        <f t="shared" ref="G12:R12" si="20">G90</f>
        <v>0</v>
      </c>
      <c r="H12" s="23">
        <f t="shared" si="20"/>
        <v>0</v>
      </c>
      <c r="I12" s="23">
        <f t="shared" si="20"/>
        <v>0</v>
      </c>
      <c r="J12" s="23">
        <f t="shared" si="20"/>
        <v>0</v>
      </c>
      <c r="K12" s="23">
        <f t="shared" ref="K12:L12" si="21">K90</f>
        <v>0</v>
      </c>
      <c r="L12" s="23">
        <f t="shared" si="21"/>
        <v>0</v>
      </c>
      <c r="M12" s="23">
        <f t="shared" ref="M12:N12" si="22">M90</f>
        <v>0</v>
      </c>
      <c r="N12" s="23">
        <f t="shared" si="22"/>
        <v>0</v>
      </c>
      <c r="O12" s="23">
        <f t="shared" ref="O12:P12" si="23">O90</f>
        <v>121.62782987</v>
      </c>
      <c r="P12" s="23">
        <f t="shared" si="23"/>
        <v>119.82294521</v>
      </c>
      <c r="Q12" s="23">
        <f t="shared" si="20"/>
        <v>241.45077508</v>
      </c>
      <c r="R12" s="23">
        <f t="shared" si="20"/>
        <v>243.48902786999994</v>
      </c>
      <c r="S12" s="46">
        <f t="shared" si="7"/>
        <v>-2.0382527899999445</v>
      </c>
      <c r="T12" s="14">
        <v>0</v>
      </c>
      <c r="U12" s="14"/>
      <c r="V12" s="23">
        <f>V90</f>
        <v>0</v>
      </c>
      <c r="W12" s="23">
        <f t="shared" si="10"/>
        <v>241.45077508</v>
      </c>
      <c r="X12" s="14">
        <v>0</v>
      </c>
    </row>
    <row r="13" spans="2:25" x14ac:dyDescent="0.35">
      <c r="B13" s="2"/>
      <c r="C13" s="2" t="s">
        <v>16</v>
      </c>
      <c r="D13" s="2"/>
      <c r="E13" s="2"/>
      <c r="F13" s="2"/>
      <c r="G13" s="23">
        <f t="shared" ref="G13:R13" si="24">G92</f>
        <v>0</v>
      </c>
      <c r="H13" s="23">
        <f t="shared" si="24"/>
        <v>0</v>
      </c>
      <c r="I13" s="23">
        <f t="shared" si="24"/>
        <v>0</v>
      </c>
      <c r="J13" s="23">
        <f t="shared" si="24"/>
        <v>0</v>
      </c>
      <c r="K13" s="23">
        <f t="shared" ref="K13:L13" si="25">K92</f>
        <v>0</v>
      </c>
      <c r="L13" s="23">
        <f t="shared" si="25"/>
        <v>0</v>
      </c>
      <c r="M13" s="23">
        <f t="shared" ref="M13:N13" si="26">M92</f>
        <v>0</v>
      </c>
      <c r="N13" s="23">
        <f t="shared" si="26"/>
        <v>0</v>
      </c>
      <c r="O13" s="23">
        <f t="shared" ref="O13:P13" si="27">O92</f>
        <v>0</v>
      </c>
      <c r="P13" s="23">
        <f t="shared" si="27"/>
        <v>0</v>
      </c>
      <c r="Q13" s="23">
        <f t="shared" si="24"/>
        <v>0</v>
      </c>
      <c r="R13" s="23">
        <f t="shared" si="24"/>
        <v>0</v>
      </c>
      <c r="S13" s="46">
        <f t="shared" si="7"/>
        <v>0</v>
      </c>
      <c r="T13" s="14">
        <v>0</v>
      </c>
      <c r="U13" s="14"/>
      <c r="V13" s="23">
        <f>V92</f>
        <v>0</v>
      </c>
      <c r="W13" s="23">
        <f t="shared" si="10"/>
        <v>0</v>
      </c>
      <c r="X13" s="14">
        <v>0</v>
      </c>
      <c r="Y13" s="9"/>
    </row>
    <row r="14" spans="2:25" x14ac:dyDescent="0.35">
      <c r="B14" s="2"/>
      <c r="C14" s="2" t="s">
        <v>13</v>
      </c>
      <c r="D14" s="2"/>
      <c r="E14" s="2"/>
      <c r="F14" s="2"/>
      <c r="G14" s="23">
        <f t="shared" ref="G14:R14" si="28">G94</f>
        <v>375.4973825670001</v>
      </c>
      <c r="H14" s="23">
        <f t="shared" si="28"/>
        <v>0</v>
      </c>
      <c r="I14" s="23">
        <f t="shared" si="28"/>
        <v>129.07633596049999</v>
      </c>
      <c r="J14" s="23">
        <f t="shared" si="28"/>
        <v>229.74523045399997</v>
      </c>
      <c r="K14" s="23">
        <f t="shared" ref="K14:L14" si="29">K94</f>
        <v>332.85846642090002</v>
      </c>
      <c r="L14" s="23">
        <f t="shared" si="29"/>
        <v>0</v>
      </c>
      <c r="M14" s="23">
        <f t="shared" ref="M14:N14" si="30">M94</f>
        <v>111.41400374999999</v>
      </c>
      <c r="N14" s="23">
        <f t="shared" si="30"/>
        <v>157.56034798410002</v>
      </c>
      <c r="O14" s="23">
        <f t="shared" ref="O14:P14" si="31">O94</f>
        <v>1097.4334542602999</v>
      </c>
      <c r="P14" s="23">
        <f t="shared" si="31"/>
        <v>25.8083196704</v>
      </c>
      <c r="Q14" s="23">
        <f t="shared" si="28"/>
        <v>2459.3935410672002</v>
      </c>
      <c r="R14" s="23">
        <f t="shared" si="28"/>
        <v>2575.2494202160397</v>
      </c>
      <c r="S14" s="46">
        <f t="shared" si="7"/>
        <v>-115.85587914883945</v>
      </c>
      <c r="T14" s="14">
        <f t="shared" si="8"/>
        <v>-4.4988216768191799E-2</v>
      </c>
      <c r="U14" s="14"/>
      <c r="V14" s="23">
        <f>V94</f>
        <v>5328.9593452388999</v>
      </c>
      <c r="W14" s="23">
        <f t="shared" si="10"/>
        <v>-2869.5658041716997</v>
      </c>
      <c r="X14" s="14">
        <f t="shared" ref="X14" si="32">W14/ABS(V14)</f>
        <v>-0.53848521226484525</v>
      </c>
    </row>
    <row r="15" spans="2:25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4"/>
      <c r="U15" s="14"/>
      <c r="V15" s="24"/>
      <c r="W15" s="24"/>
      <c r="X15" s="14"/>
    </row>
    <row r="16" spans="2:25" s="5" customFormat="1" x14ac:dyDescent="0.35">
      <c r="B16" s="5" t="s">
        <v>2</v>
      </c>
      <c r="C16" s="6"/>
      <c r="D16" s="6"/>
      <c r="E16" s="6"/>
      <c r="F16" s="6"/>
      <c r="G16" s="25">
        <f t="shared" ref="G16:R16" si="33">G17+G26</f>
        <v>89439.686284812997</v>
      </c>
      <c r="H16" s="25">
        <f t="shared" ref="H16:Q16" si="34">H17+H26</f>
        <v>94440.407223120026</v>
      </c>
      <c r="I16" s="25">
        <f t="shared" ref="I16:J16" si="35">I17+I26</f>
        <v>86556.972921850014</v>
      </c>
      <c r="J16" s="25">
        <f t="shared" si="35"/>
        <v>104308.50514538997</v>
      </c>
      <c r="K16" s="25">
        <f t="shared" ref="K16:P16" si="36">K17+K26</f>
        <v>91693.122361969974</v>
      </c>
      <c r="L16" s="25">
        <f t="shared" si="36"/>
        <v>86090.768409449927</v>
      </c>
      <c r="M16" s="25">
        <f t="shared" si="36"/>
        <v>84426.528455920052</v>
      </c>
      <c r="N16" s="25">
        <f t="shared" si="36"/>
        <v>90391.955448970155</v>
      </c>
      <c r="O16" s="25">
        <f t="shared" si="36"/>
        <v>103704.59225854989</v>
      </c>
      <c r="P16" s="25">
        <f t="shared" si="36"/>
        <v>106626.83430481015</v>
      </c>
      <c r="Q16" s="25">
        <f t="shared" si="34"/>
        <v>937679.37281484308</v>
      </c>
      <c r="R16" s="25">
        <f t="shared" si="33"/>
        <v>953552.55101518717</v>
      </c>
      <c r="S16" s="37">
        <f>Q16-R16</f>
        <v>-15873.178200344089</v>
      </c>
      <c r="T16" s="13">
        <f>S16/ABS(R16)</f>
        <v>-1.6646359116175527E-2</v>
      </c>
      <c r="U16" s="13"/>
      <c r="V16" s="25">
        <f t="shared" ref="V16" si="37">V17+V26</f>
        <v>847884.31168539415</v>
      </c>
      <c r="W16" s="25">
        <f t="shared" ref="W16:W24" si="38">Q16-V16</f>
        <v>89795.061129448935</v>
      </c>
      <c r="X16" s="13">
        <f>W16/ABS(V16)</f>
        <v>0.10590485033383566</v>
      </c>
    </row>
    <row r="17" spans="2:24" x14ac:dyDescent="0.35">
      <c r="B17" s="2"/>
      <c r="C17" s="2" t="s">
        <v>17</v>
      </c>
      <c r="D17" s="2"/>
      <c r="E17" s="2"/>
      <c r="F17" s="2"/>
      <c r="G17" s="23">
        <f t="shared" ref="G17:R17" si="39">G18+G19+G22</f>
        <v>89173.117848292997</v>
      </c>
      <c r="H17" s="23">
        <f t="shared" si="39"/>
        <v>89041.842574240029</v>
      </c>
      <c r="I17" s="23">
        <f t="shared" si="39"/>
        <v>83413.023296260013</v>
      </c>
      <c r="J17" s="23">
        <f t="shared" si="39"/>
        <v>99221.838802439961</v>
      </c>
      <c r="K17" s="23">
        <f t="shared" ref="K17:P17" si="40">K18+K19+K22</f>
        <v>88407.493700239967</v>
      </c>
      <c r="L17" s="23">
        <f t="shared" si="40"/>
        <v>84070.386352769929</v>
      </c>
      <c r="M17" s="23">
        <f t="shared" si="40"/>
        <v>81884.547651670058</v>
      </c>
      <c r="N17" s="23">
        <f t="shared" si="40"/>
        <v>85716.220509890147</v>
      </c>
      <c r="O17" s="23">
        <f t="shared" si="40"/>
        <v>98960.291929149898</v>
      </c>
      <c r="P17" s="23">
        <f t="shared" si="40"/>
        <v>103048.27279167016</v>
      </c>
      <c r="Q17" s="23">
        <f t="shared" si="39"/>
        <v>902937.03545662307</v>
      </c>
      <c r="R17" s="23">
        <f t="shared" si="39"/>
        <v>913861.39578656829</v>
      </c>
      <c r="S17" s="46">
        <f t="shared" ref="S17:S24" si="41">Q17-R17</f>
        <v>-10924.360329945222</v>
      </c>
      <c r="T17" s="14">
        <f t="shared" ref="T17:T24" si="42">S17/ABS(R17)</f>
        <v>-1.1954066973736792E-2</v>
      </c>
      <c r="U17" s="14"/>
      <c r="V17" s="23">
        <f>V18+V19+V22</f>
        <v>807704.93048382411</v>
      </c>
      <c r="W17" s="23">
        <f t="shared" si="38"/>
        <v>95232.104972798959</v>
      </c>
      <c r="X17" s="14">
        <f t="shared" ref="X17:X24" si="43">W17/ABS(V17)</f>
        <v>0.11790457304222952</v>
      </c>
    </row>
    <row r="18" spans="2:24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23">
        <v>45621.021369909897</v>
      </c>
      <c r="P18" s="23">
        <v>44408.155915000141</v>
      </c>
      <c r="Q18" s="46">
        <f>SUM(G18:P18)</f>
        <v>338562.27585847315</v>
      </c>
      <c r="R18" s="23">
        <v>339753.98062967451</v>
      </c>
      <c r="S18" s="46">
        <f t="shared" si="41"/>
        <v>-1191.7047712013591</v>
      </c>
      <c r="T18" s="14">
        <f t="shared" si="42"/>
        <v>-3.5075520498471951E-3</v>
      </c>
      <c r="U18" s="14"/>
      <c r="V18" s="23">
        <v>291035.36835889413</v>
      </c>
      <c r="W18" s="23">
        <f t="shared" si="38"/>
        <v>47526.907499579014</v>
      </c>
      <c r="X18" s="14">
        <f t="shared" si="43"/>
        <v>0.1633028582318922</v>
      </c>
    </row>
    <row r="19" spans="2:24" x14ac:dyDescent="0.35">
      <c r="B19" s="2"/>
      <c r="C19" s="2"/>
      <c r="D19" s="2" t="s">
        <v>43</v>
      </c>
      <c r="E19" s="2"/>
      <c r="F19" s="2"/>
      <c r="G19" s="23">
        <f t="shared" ref="G19:R19" si="44">G20+G21</f>
        <v>42100.017</v>
      </c>
      <c r="H19" s="23">
        <f t="shared" si="44"/>
        <v>44017.669000000002</v>
      </c>
      <c r="I19" s="23">
        <f t="shared" si="44"/>
        <v>41982.146999999997</v>
      </c>
      <c r="J19" s="23">
        <f t="shared" si="44"/>
        <v>47613.900999999998</v>
      </c>
      <c r="K19" s="23">
        <f t="shared" ref="K19:P19" si="45">K20+K21</f>
        <v>40504.519999999997</v>
      </c>
      <c r="L19" s="23">
        <f t="shared" si="45"/>
        <v>38836.192999999999</v>
      </c>
      <c r="M19" s="23">
        <f t="shared" si="45"/>
        <v>41481.275000000001</v>
      </c>
      <c r="N19" s="23">
        <f t="shared" si="45"/>
        <v>43169.900999999998</v>
      </c>
      <c r="O19" s="23">
        <f t="shared" si="45"/>
        <v>41455.864000000001</v>
      </c>
      <c r="P19" s="23">
        <f t="shared" si="45"/>
        <v>44439.161</v>
      </c>
      <c r="Q19" s="23">
        <f t="shared" si="44"/>
        <v>425600.64799999999</v>
      </c>
      <c r="R19" s="23">
        <f t="shared" si="44"/>
        <v>431420.26207445184</v>
      </c>
      <c r="S19" s="46">
        <f t="shared" si="41"/>
        <v>-5819.6140744518489</v>
      </c>
      <c r="T19" s="14">
        <f t="shared" si="42"/>
        <v>-1.3489431503445557E-2</v>
      </c>
      <c r="U19" s="14"/>
      <c r="V19" s="23">
        <f>V20+V21</f>
        <v>370347.49521283997</v>
      </c>
      <c r="W19" s="23">
        <f t="shared" si="38"/>
        <v>55253.152787160012</v>
      </c>
      <c r="X19" s="14">
        <f t="shared" si="43"/>
        <v>0.14919272710459627</v>
      </c>
    </row>
    <row r="20" spans="2:24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23">
        <v>38663.338175720004</v>
      </c>
      <c r="P20" s="23">
        <v>41105.725989389997</v>
      </c>
      <c r="Q20" s="46">
        <f>SUM(G20:P20)</f>
        <v>396427.22568585997</v>
      </c>
      <c r="R20" s="23">
        <v>402310.58227474225</v>
      </c>
      <c r="S20" s="46">
        <f t="shared" si="41"/>
        <v>-5883.3565888822777</v>
      </c>
      <c r="T20" s="14">
        <f t="shared" si="42"/>
        <v>-1.4623917063321168E-2</v>
      </c>
      <c r="U20" s="14"/>
      <c r="V20" s="23">
        <v>351313.52499648998</v>
      </c>
      <c r="W20" s="23">
        <f t="shared" si="38"/>
        <v>45113.700689369987</v>
      </c>
      <c r="X20" s="14">
        <f t="shared" si="43"/>
        <v>0.12841435777293436</v>
      </c>
    </row>
    <row r="21" spans="2:24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23">
        <v>2792.5258242800001</v>
      </c>
      <c r="P21" s="23">
        <v>3333.4350106100001</v>
      </c>
      <c r="Q21" s="46">
        <f>SUM(G21:P21)</f>
        <v>29173.422314140003</v>
      </c>
      <c r="R21" s="23">
        <v>29109.679799709607</v>
      </c>
      <c r="S21" s="46">
        <f t="shared" si="41"/>
        <v>63.742514430396113</v>
      </c>
      <c r="T21" s="14">
        <f t="shared" si="42"/>
        <v>2.1897360214533173E-3</v>
      </c>
      <c r="U21" s="14"/>
      <c r="V21" s="23">
        <v>19033.970216350001</v>
      </c>
      <c r="W21" s="23">
        <f t="shared" si="38"/>
        <v>10139.452097790003</v>
      </c>
      <c r="X21" s="14">
        <f t="shared" si="43"/>
        <v>0.53270295070023332</v>
      </c>
    </row>
    <row r="22" spans="2:24" x14ac:dyDescent="0.35">
      <c r="B22" s="2"/>
      <c r="C22" s="2"/>
      <c r="D22" s="2" t="s">
        <v>25</v>
      </c>
      <c r="E22" s="2"/>
      <c r="F22" s="2"/>
      <c r="G22" s="23">
        <f t="shared" ref="G22:R22" si="46">G23+G24</f>
        <v>11374.11815604</v>
      </c>
      <c r="H22" s="23">
        <f t="shared" ref="H22:Q22" si="47">H23+H24</f>
        <v>16231.143917810001</v>
      </c>
      <c r="I22" s="23">
        <f t="shared" ref="I22:J22" si="48">I23+I24</f>
        <v>9488.9631475499991</v>
      </c>
      <c r="J22" s="23">
        <f t="shared" si="48"/>
        <v>15336.087238559998</v>
      </c>
      <c r="K22" s="23">
        <f t="shared" ref="K22:P22" si="49">K23+K24</f>
        <v>15827.913133560001</v>
      </c>
      <c r="L22" s="23">
        <f t="shared" si="49"/>
        <v>18531.735567610001</v>
      </c>
      <c r="M22" s="23">
        <f t="shared" si="49"/>
        <v>11575.102723119999</v>
      </c>
      <c r="N22" s="23">
        <f t="shared" si="49"/>
        <v>14324.68527799</v>
      </c>
      <c r="O22" s="23">
        <f t="shared" si="49"/>
        <v>11883.40655924</v>
      </c>
      <c r="P22" s="23">
        <f t="shared" si="49"/>
        <v>14200.955876670003</v>
      </c>
      <c r="Q22" s="23">
        <f t="shared" si="47"/>
        <v>138774.11159814999</v>
      </c>
      <c r="R22" s="23">
        <f t="shared" si="46"/>
        <v>142687.153082442</v>
      </c>
      <c r="S22" s="46">
        <f t="shared" si="41"/>
        <v>-3913.0414842920145</v>
      </c>
      <c r="T22" s="14">
        <f t="shared" si="42"/>
        <v>-2.7423922895364879E-2</v>
      </c>
      <c r="U22" s="14"/>
      <c r="V22" s="23">
        <f t="shared" ref="V22" si="50">V23+V24</f>
        <v>146322.06691209</v>
      </c>
      <c r="W22" s="23">
        <f t="shared" si="38"/>
        <v>-7547.9553139400086</v>
      </c>
      <c r="X22" s="14">
        <f t="shared" si="43"/>
        <v>-5.1584531801856001E-2</v>
      </c>
    </row>
    <row r="23" spans="2:24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23">
        <v>8894.9286307900002</v>
      </c>
      <c r="P23" s="23">
        <v>1327.0634119199999</v>
      </c>
      <c r="Q23" s="46">
        <f>SUM(G23:P23)</f>
        <v>58092.874613199994</v>
      </c>
      <c r="R23" s="23">
        <v>59311.754639028986</v>
      </c>
      <c r="S23" s="46">
        <f t="shared" si="41"/>
        <v>-1218.8800258289921</v>
      </c>
      <c r="T23" s="14">
        <f t="shared" si="42"/>
        <v>-2.0550395671938712E-2</v>
      </c>
      <c r="U23" s="14"/>
      <c r="V23" s="23">
        <v>57741.617185809991</v>
      </c>
      <c r="W23" s="23">
        <f t="shared" si="38"/>
        <v>351.2574273900027</v>
      </c>
      <c r="X23" s="14">
        <f t="shared" si="43"/>
        <v>6.0832627229623947E-3</v>
      </c>
    </row>
    <row r="24" spans="2:24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23">
        <v>2988.4779284500005</v>
      </c>
      <c r="P24" s="23">
        <v>12873.892464750003</v>
      </c>
      <c r="Q24" s="46">
        <f>SUM(G24:P24)</f>
        <v>80681.236984949996</v>
      </c>
      <c r="R24" s="23">
        <v>83375.398443413025</v>
      </c>
      <c r="S24" s="46">
        <f t="shared" si="41"/>
        <v>-2694.1614584630297</v>
      </c>
      <c r="T24" s="14">
        <f t="shared" si="42"/>
        <v>-3.2313626186644975E-2</v>
      </c>
      <c r="U24" s="14"/>
      <c r="V24" s="23">
        <v>88580.44972628</v>
      </c>
      <c r="W24" s="23">
        <f t="shared" si="38"/>
        <v>-7899.2127413300041</v>
      </c>
      <c r="X24" s="14">
        <f t="shared" si="43"/>
        <v>-8.9175577294303005E-2</v>
      </c>
    </row>
    <row r="25" spans="2:24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4"/>
      <c r="U25" s="14"/>
      <c r="V25" s="24"/>
      <c r="W25" s="24"/>
      <c r="X25" s="14"/>
    </row>
    <row r="26" spans="2:24" x14ac:dyDescent="0.35">
      <c r="B26" s="2"/>
      <c r="C26" s="2" t="s">
        <v>18</v>
      </c>
      <c r="D26" s="2"/>
      <c r="E26" s="2"/>
      <c r="F26" s="2"/>
      <c r="G26" s="23">
        <f t="shared" ref="G26:R26" si="51">G27</f>
        <v>266.56843652000003</v>
      </c>
      <c r="H26" s="23">
        <f t="shared" si="51"/>
        <v>5398.5646488800003</v>
      </c>
      <c r="I26" s="23">
        <f t="shared" si="51"/>
        <v>3143.9496255900003</v>
      </c>
      <c r="J26" s="23">
        <f t="shared" si="51"/>
        <v>5086.6663429499995</v>
      </c>
      <c r="K26" s="23">
        <f t="shared" si="51"/>
        <v>3285.6286617299997</v>
      </c>
      <c r="L26" s="23">
        <f t="shared" si="51"/>
        <v>2020.3820566799989</v>
      </c>
      <c r="M26" s="23">
        <f t="shared" si="51"/>
        <v>2541.9808042499999</v>
      </c>
      <c r="N26" s="23">
        <f t="shared" si="51"/>
        <v>4675.7349390800027</v>
      </c>
      <c r="O26" s="23">
        <f t="shared" si="51"/>
        <v>4744.3003294</v>
      </c>
      <c r="P26" s="23">
        <f t="shared" si="51"/>
        <v>3578.5615131399959</v>
      </c>
      <c r="Q26" s="23">
        <f t="shared" si="51"/>
        <v>34742.33735822</v>
      </c>
      <c r="R26" s="23">
        <f t="shared" si="51"/>
        <v>39691.155228618889</v>
      </c>
      <c r="S26" s="46">
        <f t="shared" ref="S26:S27" si="52">Q26-R26</f>
        <v>-4948.8178703988888</v>
      </c>
      <c r="T26" s="14">
        <f t="shared" ref="T26:T27" si="53">S26/ABS(R26)</f>
        <v>-0.12468314015790087</v>
      </c>
      <c r="U26" s="14"/>
      <c r="V26" s="23">
        <f>V27</f>
        <v>40179.381201570002</v>
      </c>
      <c r="W26" s="23">
        <f t="shared" ref="W26:W27" si="54">Q26-V26</f>
        <v>-5437.0438433500021</v>
      </c>
      <c r="X26" s="14">
        <f t="shared" ref="X26:X27" si="55">W26/ABS(V26)</f>
        <v>-0.13531925282954707</v>
      </c>
    </row>
    <row r="27" spans="2:24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23">
        <v>4744.3003294</v>
      </c>
      <c r="P27" s="23">
        <v>3578.5615131399959</v>
      </c>
      <c r="Q27" s="46">
        <f>SUM(G27:P27)</f>
        <v>34742.33735822</v>
      </c>
      <c r="R27" s="23">
        <v>39691.155228618889</v>
      </c>
      <c r="S27" s="46">
        <f t="shared" si="52"/>
        <v>-4948.8178703988888</v>
      </c>
      <c r="T27" s="14">
        <f t="shared" si="53"/>
        <v>-0.12468314015790087</v>
      </c>
      <c r="U27" s="14"/>
      <c r="V27" s="23">
        <v>40179.381201570002</v>
      </c>
      <c r="W27" s="23">
        <f t="shared" si="54"/>
        <v>-5437.0438433500021</v>
      </c>
      <c r="X27" s="14">
        <f t="shared" si="55"/>
        <v>-0.13531925282954707</v>
      </c>
    </row>
    <row r="28" spans="2:24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4"/>
      <c r="U28" s="14"/>
      <c r="V28" s="24"/>
      <c r="W28" s="24"/>
      <c r="X28" s="14"/>
    </row>
    <row r="29" spans="2:24" s="5" customFormat="1" x14ac:dyDescent="0.35">
      <c r="B29" s="5" t="s">
        <v>3</v>
      </c>
      <c r="C29" s="6"/>
      <c r="D29" s="6"/>
      <c r="E29" s="6"/>
      <c r="F29" s="6"/>
      <c r="G29" s="25">
        <f t="shared" ref="G29:R29" si="56">+G9-G16</f>
        <v>-15500.604635465992</v>
      </c>
      <c r="H29" s="25">
        <f t="shared" si="56"/>
        <v>-20145.081018050027</v>
      </c>
      <c r="I29" s="25">
        <f t="shared" si="56"/>
        <v>-2602.4470992255083</v>
      </c>
      <c r="J29" s="25">
        <f t="shared" si="56"/>
        <v>38705.483892878023</v>
      </c>
      <c r="K29" s="25">
        <f t="shared" ref="K29:P29" si="57">+K9-K16</f>
        <v>-18214.806702129063</v>
      </c>
      <c r="L29" s="25">
        <f t="shared" si="57"/>
        <v>2280.4756833900756</v>
      </c>
      <c r="M29" s="25">
        <f t="shared" si="57"/>
        <v>-19371.60879561906</v>
      </c>
      <c r="N29" s="25">
        <f t="shared" si="57"/>
        <v>-3854.9392306560621</v>
      </c>
      <c r="O29" s="25">
        <f t="shared" si="57"/>
        <v>14033.33301281443</v>
      </c>
      <c r="P29" s="25">
        <f t="shared" si="57"/>
        <v>-25349.378108013436</v>
      </c>
      <c r="Q29" s="25">
        <f t="shared" si="56"/>
        <v>-50019.57300007646</v>
      </c>
      <c r="R29" s="25">
        <f t="shared" si="56"/>
        <v>-77255.121591171133</v>
      </c>
      <c r="S29" s="37">
        <f t="shared" ref="S29:S31" si="58">Q29-R29</f>
        <v>27235.548591094674</v>
      </c>
      <c r="T29" s="13">
        <f>S29/ABS(R29)</f>
        <v>0.35254036276356343</v>
      </c>
      <c r="U29" s="13"/>
      <c r="V29" s="25">
        <f>+V9-V16</f>
        <v>-25420.335252630408</v>
      </c>
      <c r="W29" s="25">
        <f t="shared" ref="W29:W31" si="59">Q29-V29</f>
        <v>-24599.237747446052</v>
      </c>
      <c r="X29" s="13">
        <f>W29/ABS(V29)</f>
        <v>-0.96769918661480314</v>
      </c>
    </row>
    <row r="30" spans="2:24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4"/>
      <c r="U30" s="14"/>
      <c r="V30" s="25"/>
      <c r="W30" s="25"/>
      <c r="X30" s="14"/>
    </row>
    <row r="31" spans="2:24" s="5" customFormat="1" x14ac:dyDescent="0.35">
      <c r="B31" s="5" t="s">
        <v>4</v>
      </c>
      <c r="C31" s="6"/>
      <c r="D31" s="6"/>
      <c r="E31" s="6"/>
      <c r="F31" s="6"/>
      <c r="G31" s="25">
        <f t="shared" ref="G31:R31" si="60">G32+G33</f>
        <v>35084.898954922399</v>
      </c>
      <c r="H31" s="25">
        <f t="shared" ref="H31:Q31" si="61">H32+H33</f>
        <v>3729.3169787699999</v>
      </c>
      <c r="I31" s="25">
        <f t="shared" ref="I31:J31" si="62">I32+I33</f>
        <v>16178.111524865602</v>
      </c>
      <c r="J31" s="25">
        <f t="shared" si="62"/>
        <v>15246.081584214</v>
      </c>
      <c r="K31" s="25">
        <f t="shared" ref="K31:P31" si="63">K32+K33</f>
        <v>17167.100464484</v>
      </c>
      <c r="L31" s="25">
        <f t="shared" si="63"/>
        <v>1543.7706077759999</v>
      </c>
      <c r="M31" s="25">
        <f t="shared" si="63"/>
        <v>19324.409017059999</v>
      </c>
      <c r="N31" s="25">
        <f t="shared" si="63"/>
        <v>3044.1698759074998</v>
      </c>
      <c r="O31" s="25">
        <f t="shared" si="63"/>
        <v>26460.667085975401</v>
      </c>
      <c r="P31" s="25">
        <f t="shared" si="63"/>
        <v>110265.02423477531</v>
      </c>
      <c r="Q31" s="25">
        <f t="shared" si="61"/>
        <v>248043.55032875019</v>
      </c>
      <c r="R31" s="25">
        <f t="shared" si="60"/>
        <v>251775.19027993886</v>
      </c>
      <c r="S31" s="37">
        <f t="shared" si="58"/>
        <v>-3731.6399511886702</v>
      </c>
      <c r="T31" s="13">
        <f>S31/ABS(R31)</f>
        <v>-1.4821317172035924E-2</v>
      </c>
      <c r="U31" s="13"/>
      <c r="V31" s="25">
        <f t="shared" ref="V31" si="64">V32+V33</f>
        <v>131712.5260310742</v>
      </c>
      <c r="W31" s="25">
        <f t="shared" si="59"/>
        <v>116331.02429767599</v>
      </c>
      <c r="X31" s="13">
        <f>W31/ABS(V31)</f>
        <v>0.88321914250001299</v>
      </c>
    </row>
    <row r="32" spans="2:24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23">
        <v>18571.489625400001</v>
      </c>
      <c r="P32" s="23">
        <v>43777.112042110006</v>
      </c>
      <c r="Q32" s="46">
        <f>SUM(G32:P32)</f>
        <v>169448.35059314</v>
      </c>
      <c r="R32" s="23">
        <v>164603.96258786079</v>
      </c>
      <c r="S32" s="46">
        <f t="shared" ref="S32:S33" si="65">Q32-R32</f>
        <v>4844.3880052792083</v>
      </c>
      <c r="T32" s="14">
        <f t="shared" ref="T32:T33" si="66">S32/ABS(R32)</f>
        <v>2.9430567339430939E-2</v>
      </c>
      <c r="U32" s="14"/>
      <c r="V32" s="23">
        <v>83426.140277480008</v>
      </c>
      <c r="W32" s="23">
        <f t="shared" ref="W32:W33" si="67">Q32-V32</f>
        <v>86022.210315659991</v>
      </c>
      <c r="X32" s="14">
        <f t="shared" ref="X32:X33" si="68">W32/ABS(V32)</f>
        <v>1.0311181846546575</v>
      </c>
    </row>
    <row r="33" spans="2:24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23">
        <v>7889.1774605753981</v>
      </c>
      <c r="P33" s="23">
        <v>66487.912192665302</v>
      </c>
      <c r="Q33" s="46">
        <f>SUM(G33:P33)</f>
        <v>78595.199735610193</v>
      </c>
      <c r="R33" s="23">
        <v>87171.227692078086</v>
      </c>
      <c r="S33" s="46">
        <f t="shared" si="65"/>
        <v>-8576.0279564678931</v>
      </c>
      <c r="T33" s="14">
        <f t="shared" si="66"/>
        <v>-9.8381406153434978E-2</v>
      </c>
      <c r="U33" s="14"/>
      <c r="V33" s="23">
        <v>48286.385753594201</v>
      </c>
      <c r="W33" s="23">
        <f t="shared" si="67"/>
        <v>30308.813982015992</v>
      </c>
      <c r="X33" s="14">
        <f t="shared" si="68"/>
        <v>0.62768860226321566</v>
      </c>
    </row>
    <row r="34" spans="2:24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4"/>
      <c r="U34" s="14"/>
      <c r="V34" s="23"/>
      <c r="W34" s="23"/>
      <c r="X34" s="14"/>
    </row>
    <row r="35" spans="2:24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28">
        <v>829.22839170999998</v>
      </c>
      <c r="P35" s="28">
        <v>528.25255090999997</v>
      </c>
      <c r="Q35" s="37">
        <f>SUM(G35:P35)</f>
        <v>3964.7498616600001</v>
      </c>
      <c r="R35" s="28">
        <v>3324.3250013844677</v>
      </c>
      <c r="S35" s="37">
        <f t="shared" ref="S35:S36" si="69">Q35-R35</f>
        <v>640.42486027553241</v>
      </c>
      <c r="T35" s="13">
        <f>S35/ABS(R35)</f>
        <v>0.1926480894644228</v>
      </c>
      <c r="U35" s="13"/>
      <c r="V35" s="28">
        <v>16229.638543665589</v>
      </c>
      <c r="W35" s="25">
        <f t="shared" ref="W35:W36" si="70">Q35-V35</f>
        <v>-12264.888682005589</v>
      </c>
      <c r="X35" s="13">
        <f>W35/ABS(V35)</f>
        <v>-0.75570929377182972</v>
      </c>
    </row>
    <row r="36" spans="2:24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28">
        <v>24051.764999999999</v>
      </c>
      <c r="P36" s="28">
        <v>0</v>
      </c>
      <c r="Q36" s="37">
        <f>SUM(G36:P36)</f>
        <v>26051.764999999999</v>
      </c>
      <c r="R36" s="28">
        <v>26180</v>
      </c>
      <c r="S36" s="37">
        <f t="shared" si="69"/>
        <v>-128.23500000000058</v>
      </c>
      <c r="T36" s="13">
        <f>S36/ABS(R36)</f>
        <v>-4.8982047364400528E-3</v>
      </c>
      <c r="U36" s="13"/>
      <c r="V36" s="28">
        <v>0</v>
      </c>
      <c r="W36" s="25">
        <f t="shared" si="70"/>
        <v>26051.764999999999</v>
      </c>
      <c r="X36" s="13" t="s">
        <v>47</v>
      </c>
    </row>
    <row r="37" spans="2:24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4"/>
      <c r="U37" s="14"/>
      <c r="V37" s="25"/>
      <c r="W37" s="25"/>
      <c r="X37" s="14"/>
    </row>
    <row r="38" spans="2:24" s="5" customFormat="1" x14ac:dyDescent="0.35">
      <c r="B38" s="5" t="s">
        <v>5</v>
      </c>
      <c r="C38" s="6"/>
      <c r="D38" s="6"/>
      <c r="E38" s="6"/>
      <c r="F38" s="6"/>
      <c r="G38" s="25">
        <f t="shared" ref="G38:R38" si="71">G39+G40</f>
        <v>42241.35135682</v>
      </c>
      <c r="H38" s="25">
        <f t="shared" si="71"/>
        <v>4311.2382180900022</v>
      </c>
      <c r="I38" s="25">
        <f t="shared" si="71"/>
        <v>15876.532871109999</v>
      </c>
      <c r="J38" s="25">
        <f t="shared" si="71"/>
        <v>24609.782060730002</v>
      </c>
      <c r="K38" s="25">
        <f t="shared" ref="K38:P38" si="72">K39+K40</f>
        <v>4787.5947883600002</v>
      </c>
      <c r="L38" s="25">
        <f t="shared" si="72"/>
        <v>10977.456763769998</v>
      </c>
      <c r="M38" s="25">
        <f t="shared" si="72"/>
        <v>17361.602147040001</v>
      </c>
      <c r="N38" s="25">
        <f t="shared" si="72"/>
        <v>4393.1938396000005</v>
      </c>
      <c r="O38" s="25">
        <f t="shared" si="72"/>
        <v>5454.0402031499998</v>
      </c>
      <c r="P38" s="25">
        <f t="shared" si="72"/>
        <v>6414.3521948899997</v>
      </c>
      <c r="Q38" s="25">
        <f t="shared" si="71"/>
        <v>136427.14444355998</v>
      </c>
      <c r="R38" s="25">
        <f t="shared" si="71"/>
        <v>149936.4034303395</v>
      </c>
      <c r="S38" s="37">
        <f t="shared" ref="S38:S40" si="73">Q38-R38</f>
        <v>-13509.258986779518</v>
      </c>
      <c r="T38" s="13">
        <f>S38/ABS(R38)</f>
        <v>-9.0099926887041298E-2</v>
      </c>
      <c r="U38" s="13"/>
      <c r="V38" s="25">
        <f>V39+V40</f>
        <v>175042.90932807</v>
      </c>
      <c r="W38" s="25">
        <f t="shared" ref="W38" si="74">Q38-V38</f>
        <v>-38615.764884510019</v>
      </c>
      <c r="X38" s="13">
        <f>W38/ABS(V38)</f>
        <v>-0.22060742153305588</v>
      </c>
    </row>
    <row r="39" spans="2:24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23">
        <v>1372.75271481</v>
      </c>
      <c r="P39" s="23">
        <v>1372.85305797</v>
      </c>
      <c r="Q39" s="46">
        <f>SUM(G39:P39)</f>
        <v>55342.407358650009</v>
      </c>
      <c r="R39" s="23">
        <v>55390.391227823333</v>
      </c>
      <c r="S39" s="46">
        <f t="shared" si="73"/>
        <v>-47.98386917332391</v>
      </c>
      <c r="T39" s="14">
        <f t="shared" ref="T39:T40" si="75">S39/ABS(R39)</f>
        <v>-8.6628507417403785E-4</v>
      </c>
      <c r="U39" s="14"/>
      <c r="V39" s="23">
        <v>60509.355788249995</v>
      </c>
      <c r="W39" s="23">
        <f t="shared" ref="W39" si="76">Q39-V39</f>
        <v>-5166.9484295999864</v>
      </c>
      <c r="X39" s="14">
        <f t="shared" ref="X39:X40" si="77">W39/ABS(V39)</f>
        <v>-8.5390901329069013E-2</v>
      </c>
    </row>
    <row r="40" spans="2:24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23">
        <v>4081.28748834</v>
      </c>
      <c r="P40" s="23">
        <v>5041.4991369199997</v>
      </c>
      <c r="Q40" s="46">
        <f>SUM(G40:P40)</f>
        <v>81084.737084909983</v>
      </c>
      <c r="R40" s="23">
        <v>94546.012202516169</v>
      </c>
      <c r="S40" s="46">
        <f t="shared" si="73"/>
        <v>-13461.275117606187</v>
      </c>
      <c r="T40" s="14">
        <f t="shared" si="75"/>
        <v>-0.14237803164846691</v>
      </c>
      <c r="U40" s="14"/>
      <c r="V40" s="23">
        <v>114533.55353982</v>
      </c>
      <c r="W40" s="23">
        <f t="shared" ref="W40" si="78">Q40-V40</f>
        <v>-33448.816454910018</v>
      </c>
      <c r="X40" s="14">
        <f t="shared" si="77"/>
        <v>-0.29204381965919562</v>
      </c>
    </row>
    <row r="41" spans="2:24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4"/>
      <c r="U41" s="14"/>
      <c r="V41" s="24"/>
      <c r="W41" s="24"/>
      <c r="X41" s="14"/>
    </row>
    <row r="42" spans="2:24" x14ac:dyDescent="0.35">
      <c r="B42" s="5" t="s">
        <v>6</v>
      </c>
      <c r="C42" s="6"/>
      <c r="D42" s="6"/>
      <c r="E42" s="6"/>
      <c r="F42" s="6"/>
      <c r="G42" s="25">
        <f t="shared" ref="G42:R42" si="79">+G29+G31-G38+G35-G36</f>
        <v>-22151.072093113591</v>
      </c>
      <c r="H42" s="25">
        <f t="shared" si="79"/>
        <v>-20449.146071130031</v>
      </c>
      <c r="I42" s="25">
        <f t="shared" si="79"/>
        <v>-1647.451413939905</v>
      </c>
      <c r="J42" s="25">
        <f t="shared" ref="J42:K42" si="80">+J29+J31-J38+J35-J36</f>
        <v>29747.48995676202</v>
      </c>
      <c r="K42" s="25">
        <f t="shared" si="80"/>
        <v>-7139.4495520550636</v>
      </c>
      <c r="L42" s="25">
        <f t="shared" ref="L42:P42" si="81">+L29+L31-L38+L35-L36</f>
        <v>-7583.2730603239233</v>
      </c>
      <c r="M42" s="25">
        <f t="shared" si="81"/>
        <v>-16974.938442779061</v>
      </c>
      <c r="N42" s="25">
        <f t="shared" si="81"/>
        <v>-5139.3113467785624</v>
      </c>
      <c r="O42" s="25">
        <f t="shared" si="81"/>
        <v>11817.423287349833</v>
      </c>
      <c r="P42" s="25">
        <f t="shared" si="81"/>
        <v>79029.546482781865</v>
      </c>
      <c r="Q42" s="25">
        <f t="shared" si="79"/>
        <v>39509.817746773755</v>
      </c>
      <c r="R42" s="25">
        <f t="shared" si="79"/>
        <v>1727.9902598126937</v>
      </c>
      <c r="S42" s="25">
        <f>Q42-R42</f>
        <v>37781.827486961061</v>
      </c>
      <c r="T42" s="13">
        <f>S42/ABS(R42)</f>
        <v>21.864606743244281</v>
      </c>
      <c r="U42" s="13"/>
      <c r="V42" s="25">
        <f>+V29+V31-V38+V35-V36</f>
        <v>-52521.080005960619</v>
      </c>
      <c r="W42" s="25">
        <f t="shared" ref="W42" si="82">Q42-V42</f>
        <v>92030.897752734367</v>
      </c>
      <c r="X42" s="13">
        <f>W42/ABS(V42)</f>
        <v>1.7522659043243165</v>
      </c>
    </row>
    <row r="43" spans="2:24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4"/>
      <c r="U43" s="14"/>
      <c r="V43" s="25"/>
      <c r="W43" s="25"/>
      <c r="X43" s="14"/>
    </row>
    <row r="44" spans="2:24" ht="16" thickBot="1" x14ac:dyDescent="0.4">
      <c r="B44" s="5" t="s">
        <v>7</v>
      </c>
      <c r="C44" s="6"/>
      <c r="D44" s="6"/>
      <c r="E44" s="6"/>
      <c r="F44" s="6"/>
      <c r="G44" s="25">
        <f t="shared" ref="G44:R44" si="83">+G29+G22</f>
        <v>-4126.486479425992</v>
      </c>
      <c r="H44" s="25">
        <f t="shared" si="83"/>
        <v>-3913.9371002400258</v>
      </c>
      <c r="I44" s="25">
        <f t="shared" si="83"/>
        <v>6886.5160483244908</v>
      </c>
      <c r="J44" s="25">
        <f t="shared" ref="J44:K44" si="84">+J29+J22</f>
        <v>54041.571131438017</v>
      </c>
      <c r="K44" s="25">
        <f t="shared" si="84"/>
        <v>-2386.8935685690612</v>
      </c>
      <c r="L44" s="25">
        <f t="shared" ref="L44:P44" si="85">+L29+L22</f>
        <v>20812.211251000077</v>
      </c>
      <c r="M44" s="25">
        <f t="shared" si="85"/>
        <v>-7796.5060724990617</v>
      </c>
      <c r="N44" s="25">
        <f t="shared" si="85"/>
        <v>10469.746047333938</v>
      </c>
      <c r="O44" s="25">
        <f t="shared" si="85"/>
        <v>25916.73957205443</v>
      </c>
      <c r="P44" s="25">
        <f t="shared" si="85"/>
        <v>-11148.422231343433</v>
      </c>
      <c r="Q44" s="25">
        <f t="shared" si="83"/>
        <v>88754.53859807353</v>
      </c>
      <c r="R44" s="25">
        <f t="shared" si="83"/>
        <v>65432.031491270871</v>
      </c>
      <c r="S44" s="25">
        <f>Q44-R44</f>
        <v>23322.507106802659</v>
      </c>
      <c r="T44" s="13">
        <f>S44/ABS(R44)</f>
        <v>0.35643868263381151</v>
      </c>
      <c r="U44" s="35"/>
      <c r="V44" s="25">
        <f>+V29+V22</f>
        <v>120901.73165945959</v>
      </c>
      <c r="W44" s="25">
        <f t="shared" ref="W44" si="86">Q44-V44</f>
        <v>-32147.19306138606</v>
      </c>
      <c r="X44" s="13">
        <f>W44/ABS(V44)</f>
        <v>-0.26589522432924395</v>
      </c>
    </row>
    <row r="45" spans="2:24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8"/>
      <c r="U45" s="34"/>
      <c r="V45" s="26"/>
      <c r="W45" s="26"/>
      <c r="X45" s="18"/>
    </row>
    <row r="46" spans="2:24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7"/>
      <c r="U46" s="17"/>
      <c r="V46" s="19"/>
      <c r="W46" s="19"/>
      <c r="X46" s="17"/>
    </row>
    <row r="47" spans="2:24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V47" s="19"/>
      <c r="W47" s="19"/>
    </row>
    <row r="48" spans="2:24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V48" s="19"/>
      <c r="W48" s="19"/>
    </row>
    <row r="49" spans="2:24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V49" s="19"/>
      <c r="W49" s="19"/>
    </row>
    <row r="50" spans="2:24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">
        <v>49</v>
      </c>
      <c r="P50" s="21" t="s">
        <v>49</v>
      </c>
      <c r="Q50" s="21" t="str">
        <f>Q6</f>
        <v>Prov.</v>
      </c>
      <c r="R50" s="47" t="str">
        <f>R6</f>
        <v>Third Supplementary Estimates</v>
      </c>
      <c r="S50" s="21"/>
      <c r="T50" s="11"/>
      <c r="U50" s="36"/>
      <c r="V50" s="21" t="s">
        <v>48</v>
      </c>
      <c r="W50" s="21"/>
      <c r="X50" s="11"/>
    </row>
    <row r="51" spans="2:24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74</v>
      </c>
      <c r="O51" s="22" t="s">
        <v>76</v>
      </c>
      <c r="P51" s="22" t="s">
        <v>78</v>
      </c>
      <c r="Q51" s="22" t="str">
        <f>Q7</f>
        <v>Apr - Jan</v>
      </c>
      <c r="R51" s="22" t="str">
        <f>+R7</f>
        <v>Apr - Jan</v>
      </c>
      <c r="S51" s="22" t="str">
        <f>S7</f>
        <v>Diff</v>
      </c>
      <c r="T51" s="12" t="str">
        <f>T7</f>
        <v>Diff %</v>
      </c>
      <c r="U51" s="12"/>
      <c r="V51" s="22" t="str">
        <f>+V7</f>
        <v>Apr - Jan</v>
      </c>
      <c r="W51" s="22" t="str">
        <f>W7</f>
        <v>Diff</v>
      </c>
      <c r="X51" s="12" t="str">
        <f>X7</f>
        <v>Diff %</v>
      </c>
    </row>
    <row r="52" spans="2:24" x14ac:dyDescent="0.35">
      <c r="B52" s="3"/>
      <c r="C52" s="3"/>
      <c r="D52" s="3"/>
      <c r="E52" s="3"/>
      <c r="F52" s="3"/>
    </row>
    <row r="53" spans="2:24" x14ac:dyDescent="0.35">
      <c r="B53" s="4" t="s">
        <v>1</v>
      </c>
      <c r="C53" s="2"/>
      <c r="D53" s="2"/>
      <c r="E53" s="2"/>
      <c r="F53" s="2"/>
      <c r="G53" s="25">
        <f t="shared" ref="G53:Q53" si="87">G55+G88+G90+G92+G94</f>
        <v>73939.081649347005</v>
      </c>
      <c r="H53" s="25">
        <f t="shared" si="87"/>
        <v>74295.32620507</v>
      </c>
      <c r="I53" s="25">
        <f t="shared" ref="I53:J53" si="88">I55+I88+I90+I92+I94</f>
        <v>83954.525822624506</v>
      </c>
      <c r="J53" s="25">
        <f t="shared" si="88"/>
        <v>143013.98903826799</v>
      </c>
      <c r="K53" s="25">
        <f t="shared" ref="K53:P53" si="89">K55+K88+K90+K92+K94</f>
        <v>73478.315659840911</v>
      </c>
      <c r="L53" s="25">
        <f t="shared" si="89"/>
        <v>88371.244092840003</v>
      </c>
      <c r="M53" s="25">
        <f t="shared" si="89"/>
        <v>65054.919660300991</v>
      </c>
      <c r="N53" s="25">
        <f t="shared" si="89"/>
        <v>86537.016218314093</v>
      </c>
      <c r="O53" s="25">
        <f t="shared" si="89"/>
        <v>117737.92527136432</v>
      </c>
      <c r="P53" s="25">
        <f t="shared" si="89"/>
        <v>81277.456196796717</v>
      </c>
      <c r="Q53" s="25">
        <f t="shared" si="87"/>
        <v>887659.79981476662</v>
      </c>
      <c r="R53" s="25">
        <f t="shared" ref="R53" si="90">R55+R88+R90+R92+R94</f>
        <v>876297.42942401604</v>
      </c>
      <c r="S53" s="37">
        <f t="shared" ref="S53:S63" si="91">Q53-R53</f>
        <v>11362.370390750584</v>
      </c>
      <c r="T53" s="13">
        <f>S53/ABS(R53)</f>
        <v>1.2966339976848942E-2</v>
      </c>
      <c r="U53" s="13"/>
      <c r="V53" s="25">
        <f t="shared" ref="V53" si="92">V55+V88+V90+V92+V94</f>
        <v>822463.97643276374</v>
      </c>
      <c r="W53" s="25">
        <f t="shared" ref="W53:W63" si="93">Q53-V53</f>
        <v>65195.823382002884</v>
      </c>
      <c r="X53" s="13">
        <f>W53/ABS(V53)</f>
        <v>7.9268910554324598E-2</v>
      </c>
    </row>
    <row r="54" spans="2:24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4"/>
      <c r="U54" s="14"/>
      <c r="V54" s="25"/>
      <c r="W54" s="25"/>
      <c r="X54" s="14"/>
    </row>
    <row r="55" spans="2:24" x14ac:dyDescent="0.35">
      <c r="B55" s="4" t="s">
        <v>9</v>
      </c>
      <c r="C55" s="2"/>
      <c r="D55" s="2"/>
      <c r="E55" s="2"/>
      <c r="F55" s="2"/>
      <c r="G55" s="25">
        <f t="shared" ref="G55:Q55" si="94">G57+G65+G80</f>
        <v>67665.022052820001</v>
      </c>
      <c r="H55" s="25">
        <f t="shared" si="94"/>
        <v>69681.086521499994</v>
      </c>
      <c r="I55" s="25">
        <f t="shared" ref="I55:J55" si="95">I57+I65+I80</f>
        <v>75959.499483784006</v>
      </c>
      <c r="J55" s="25">
        <f t="shared" si="95"/>
        <v>73376.514952254001</v>
      </c>
      <c r="K55" s="25">
        <f t="shared" ref="K55:P55" si="96">K57+K65+K80</f>
        <v>69493.370505610001</v>
      </c>
      <c r="L55" s="25">
        <f t="shared" si="96"/>
        <v>80734.429704010006</v>
      </c>
      <c r="M55" s="25">
        <f t="shared" si="96"/>
        <v>61564.121565420995</v>
      </c>
      <c r="N55" s="25">
        <f t="shared" si="96"/>
        <v>66875.413277979998</v>
      </c>
      <c r="O55" s="25">
        <f t="shared" si="96"/>
        <v>82350.499640884009</v>
      </c>
      <c r="P55" s="25">
        <f t="shared" si="96"/>
        <v>74624.154667229988</v>
      </c>
      <c r="Q55" s="25">
        <f t="shared" si="94"/>
        <v>722324.11237149301</v>
      </c>
      <c r="R55" s="25">
        <f t="shared" ref="R55" si="97">R57+R65+R80</f>
        <v>711280.1355727741</v>
      </c>
      <c r="S55" s="37">
        <f t="shared" si="91"/>
        <v>11043.976798718912</v>
      </c>
      <c r="T55" s="13">
        <f>S55/ABS(R55)</f>
        <v>1.5526901773835571E-2</v>
      </c>
      <c r="U55" s="13"/>
      <c r="V55" s="25">
        <f t="shared" ref="V55" si="98">V57+V65+V80</f>
        <v>684379.01740257791</v>
      </c>
      <c r="W55" s="25">
        <f t="shared" si="93"/>
        <v>37945.094968915102</v>
      </c>
      <c r="X55" s="13">
        <f>W55/ABS(V55)</f>
        <v>5.5444562156402796E-2</v>
      </c>
    </row>
    <row r="56" spans="2:24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4"/>
      <c r="U56" s="14"/>
      <c r="V56" s="24"/>
      <c r="W56" s="24"/>
      <c r="X56" s="14"/>
    </row>
    <row r="57" spans="2:24" x14ac:dyDescent="0.35">
      <c r="B57" s="2"/>
      <c r="C57" s="2" t="s">
        <v>54</v>
      </c>
      <c r="D57" s="2"/>
      <c r="E57" s="2"/>
      <c r="F57" s="2"/>
      <c r="G57" s="23">
        <f t="shared" ref="G57:Q57" si="99">SUM(G58:G63)</f>
        <v>18232.395819699999</v>
      </c>
      <c r="H57" s="23">
        <f t="shared" si="99"/>
        <v>19971.710871809999</v>
      </c>
      <c r="I57" s="23">
        <f t="shared" ref="I57:J57" si="100">SUM(I58:I63)</f>
        <v>28343.429010759999</v>
      </c>
      <c r="J57" s="23">
        <f t="shared" si="100"/>
        <v>20010.180658000001</v>
      </c>
      <c r="K57" s="23">
        <f t="shared" ref="K57:P57" si="101">SUM(K58:K63)</f>
        <v>20869.285742870001</v>
      </c>
      <c r="L57" s="23">
        <f t="shared" si="101"/>
        <v>29834.713790280002</v>
      </c>
      <c r="M57" s="23">
        <f t="shared" si="101"/>
        <v>19805.12429462</v>
      </c>
      <c r="N57" s="23">
        <f t="shared" si="101"/>
        <v>19259.985380470003</v>
      </c>
      <c r="O57" s="23">
        <f t="shared" si="101"/>
        <v>31490.951369000002</v>
      </c>
      <c r="P57" s="23">
        <f t="shared" si="101"/>
        <v>24107.649015999999</v>
      </c>
      <c r="Q57" s="23">
        <f t="shared" si="99"/>
        <v>231925.42595350998</v>
      </c>
      <c r="R57" s="23">
        <f t="shared" ref="R57" si="102">SUM(R58:R63)</f>
        <v>225711.69380292963</v>
      </c>
      <c r="S57" s="46">
        <f t="shared" si="91"/>
        <v>6213.7321505803557</v>
      </c>
      <c r="T57" s="14">
        <f t="shared" ref="T57:T86" si="103">S57/ABS(R57)</f>
        <v>2.7529509197718422E-2</v>
      </c>
      <c r="U57" s="14"/>
      <c r="V57" s="23">
        <f t="shared" ref="V57" si="104">SUM(V58:V63)</f>
        <v>207949.23566800001</v>
      </c>
      <c r="W57" s="23">
        <f t="shared" si="93"/>
        <v>23976.190285509976</v>
      </c>
      <c r="X57" s="14">
        <f t="shared" ref="X57" si="105">W57/ABS(V57)</f>
        <v>0.11529828522086519</v>
      </c>
    </row>
    <row r="58" spans="2:24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23">
        <v>0</v>
      </c>
      <c r="P58" s="23">
        <v>0</v>
      </c>
      <c r="Q58" s="46">
        <f>SUM(G58:P58)</f>
        <v>970.60741851000012</v>
      </c>
      <c r="R58" s="23">
        <v>970.60741851000012</v>
      </c>
      <c r="S58" s="46">
        <f t="shared" si="91"/>
        <v>0</v>
      </c>
      <c r="T58" s="14">
        <f t="shared" si="103"/>
        <v>0</v>
      </c>
      <c r="U58" s="14"/>
      <c r="V58" s="23">
        <v>392.79160000000002</v>
      </c>
      <c r="W58" s="23">
        <f t="shared" si="93"/>
        <v>577.8158185100001</v>
      </c>
      <c r="X58" s="14" t="s">
        <v>47</v>
      </c>
    </row>
    <row r="59" spans="2:24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23">
        <v>14456.226033000001</v>
      </c>
      <c r="P59" s="23">
        <v>824.62393999999995</v>
      </c>
      <c r="Q59" s="46">
        <f t="shared" ref="Q59:Q63" si="106">SUM(G59:P59)</f>
        <v>54155.803340999992</v>
      </c>
      <c r="R59" s="23">
        <v>54346.567597241868</v>
      </c>
      <c r="S59" s="46">
        <f t="shared" si="91"/>
        <v>-190.76425624187686</v>
      </c>
      <c r="T59" s="14">
        <f t="shared" si="103"/>
        <v>-3.5101435964754158E-3</v>
      </c>
      <c r="U59" s="14"/>
      <c r="V59" s="23">
        <v>53266.572671999995</v>
      </c>
      <c r="W59" s="23">
        <f t="shared" si="93"/>
        <v>889.23066899999685</v>
      </c>
      <c r="X59" s="14">
        <f t="shared" ref="X59:X63" si="107">W59/ABS(V59)</f>
        <v>1.669397193011872E-2</v>
      </c>
    </row>
    <row r="60" spans="2:24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23">
        <v>12798.537369</v>
      </c>
      <c r="P60" s="23">
        <v>17621.399205000002</v>
      </c>
      <c r="Q60" s="46">
        <f t="shared" si="106"/>
        <v>135869.79557999998</v>
      </c>
      <c r="R60" s="23">
        <v>132155.71338452419</v>
      </c>
      <c r="S60" s="46">
        <f t="shared" si="91"/>
        <v>3714.0821954757848</v>
      </c>
      <c r="T60" s="14">
        <f t="shared" si="103"/>
        <v>2.8103833730360041E-2</v>
      </c>
      <c r="U60" s="14"/>
      <c r="V60" s="23">
        <v>114607.21795200001</v>
      </c>
      <c r="W60" s="23">
        <f t="shared" si="93"/>
        <v>21262.57762799997</v>
      </c>
      <c r="X60" s="14">
        <f t="shared" si="107"/>
        <v>0.18552564147316794</v>
      </c>
    </row>
    <row r="61" spans="2:24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23">
        <v>373.21943800000003</v>
      </c>
      <c r="P61" s="23">
        <v>770.94929500000001</v>
      </c>
      <c r="Q61" s="46">
        <f t="shared" si="106"/>
        <v>3637.2637129999998</v>
      </c>
      <c r="R61" s="23">
        <v>3303.8195902418825</v>
      </c>
      <c r="S61" s="46">
        <f t="shared" si="91"/>
        <v>333.44412275811737</v>
      </c>
      <c r="T61" s="14">
        <f t="shared" si="103"/>
        <v>0.10092685561371859</v>
      </c>
      <c r="U61" s="14"/>
      <c r="V61" s="23">
        <v>3466.7878470000001</v>
      </c>
      <c r="W61" s="23">
        <f t="shared" si="93"/>
        <v>170.47586599999977</v>
      </c>
      <c r="X61" s="14">
        <f t="shared" si="107"/>
        <v>4.9174011656791111E-2</v>
      </c>
    </row>
    <row r="62" spans="2:24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23">
        <v>392.61172199999999</v>
      </c>
      <c r="P62" s="23">
        <v>150.87828400000001</v>
      </c>
      <c r="Q62" s="46">
        <f t="shared" si="106"/>
        <v>3313.0002549999999</v>
      </c>
      <c r="R62" s="23">
        <v>3157.5647337612763</v>
      </c>
      <c r="S62" s="46">
        <f t="shared" si="91"/>
        <v>155.4355212387236</v>
      </c>
      <c r="T62" s="14">
        <f t="shared" si="103"/>
        <v>4.9226392598314059E-2</v>
      </c>
      <c r="U62" s="14"/>
      <c r="V62" s="23">
        <v>3877.486363</v>
      </c>
      <c r="W62" s="23">
        <f t="shared" si="93"/>
        <v>-564.48610800000006</v>
      </c>
      <c r="X62" s="14">
        <f t="shared" si="107"/>
        <v>-0.14558042379890121</v>
      </c>
    </row>
    <row r="63" spans="2:24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23">
        <v>3470.3568070000001</v>
      </c>
      <c r="P63" s="23">
        <v>4739.7982919999995</v>
      </c>
      <c r="Q63" s="46">
        <f t="shared" si="106"/>
        <v>33978.955646000002</v>
      </c>
      <c r="R63" s="23">
        <v>31777.421078650408</v>
      </c>
      <c r="S63" s="46">
        <f t="shared" si="91"/>
        <v>2201.534567349594</v>
      </c>
      <c r="T63" s="14">
        <f t="shared" si="103"/>
        <v>6.9279837463861738E-2</v>
      </c>
      <c r="U63" s="14"/>
      <c r="V63" s="23">
        <v>32338.379234</v>
      </c>
      <c r="W63" s="23">
        <f t="shared" si="93"/>
        <v>1640.5764120000022</v>
      </c>
      <c r="X63" s="14">
        <f t="shared" si="107"/>
        <v>5.0731559554324512E-2</v>
      </c>
    </row>
    <row r="64" spans="2:24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4"/>
      <c r="U64" s="14"/>
      <c r="V64" s="23"/>
      <c r="W64" s="23"/>
      <c r="X64" s="14"/>
    </row>
    <row r="65" spans="2:24" x14ac:dyDescent="0.35">
      <c r="B65" s="2"/>
      <c r="C65" s="2" t="s">
        <v>53</v>
      </c>
      <c r="D65" s="2"/>
      <c r="E65" s="2"/>
      <c r="F65" s="2"/>
      <c r="G65" s="23">
        <f t="shared" ref="G65:R65" si="108">SUM(G66:G78)</f>
        <v>23660.710392639998</v>
      </c>
      <c r="H65" s="23">
        <f t="shared" ref="H65:Q65" si="109">SUM(H66:H78)</f>
        <v>24253.700407</v>
      </c>
      <c r="I65" s="23">
        <f t="shared" ref="I65:J65" si="110">SUM(I66:I78)</f>
        <v>21311.17998316</v>
      </c>
      <c r="J65" s="23">
        <f t="shared" si="110"/>
        <v>24321.353938300002</v>
      </c>
      <c r="K65" s="23">
        <f t="shared" ref="K65:P65" si="111">SUM(K66:K78)</f>
        <v>22831.697838000004</v>
      </c>
      <c r="L65" s="23">
        <f t="shared" si="111"/>
        <v>23146.585763999999</v>
      </c>
      <c r="M65" s="23">
        <f t="shared" si="111"/>
        <v>20455.147118999997</v>
      </c>
      <c r="N65" s="23">
        <f t="shared" si="111"/>
        <v>22870.382138499997</v>
      </c>
      <c r="O65" s="23">
        <f t="shared" si="111"/>
        <v>23424.535432000001</v>
      </c>
      <c r="P65" s="23">
        <f t="shared" si="111"/>
        <v>24723.961674999999</v>
      </c>
      <c r="Q65" s="23">
        <f t="shared" si="109"/>
        <v>230999.25468760001</v>
      </c>
      <c r="R65" s="23">
        <f t="shared" si="108"/>
        <v>225263.77949369472</v>
      </c>
      <c r="S65" s="46">
        <f t="shared" ref="S65:S78" si="112">Q65-R65</f>
        <v>5735.4751939052949</v>
      </c>
      <c r="T65" s="14">
        <f t="shared" si="103"/>
        <v>2.5461151396804271E-2</v>
      </c>
      <c r="U65" s="14"/>
      <c r="V65" s="23">
        <f t="shared" ref="V65" si="113">SUM(V66:V78)</f>
        <v>222756.17448225999</v>
      </c>
      <c r="W65" s="23">
        <f t="shared" ref="W65:W78" si="114">Q65-V65</f>
        <v>8243.0802053400257</v>
      </c>
      <c r="X65" s="14">
        <f t="shared" ref="X65:X66" si="115">W65/ABS(V65)</f>
        <v>3.7004945988585801E-2</v>
      </c>
    </row>
    <row r="66" spans="2:24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31">
        <v>2.321739</v>
      </c>
      <c r="P66" s="31">
        <v>3.2651759999999999</v>
      </c>
      <c r="Q66" s="46">
        <f>SUM(G66:P66)</f>
        <v>43.849617999999992</v>
      </c>
      <c r="R66" s="31">
        <v>38.262702999999995</v>
      </c>
      <c r="S66" s="46">
        <f t="shared" si="112"/>
        <v>5.5869149999999976</v>
      </c>
      <c r="T66" s="14">
        <f t="shared" si="103"/>
        <v>0.14601464512321563</v>
      </c>
      <c r="U66" s="14"/>
      <c r="V66" s="31">
        <v>56.154869999999995</v>
      </c>
      <c r="W66" s="23">
        <f t="shared" si="114"/>
        <v>-12.305252000000003</v>
      </c>
      <c r="X66" s="14">
        <f t="shared" si="115"/>
        <v>-0.21913062927578683</v>
      </c>
    </row>
    <row r="67" spans="2:24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31">
        <v>2021.038258</v>
      </c>
      <c r="P67" s="31">
        <v>1034.2383010000001</v>
      </c>
      <c r="Q67" s="46">
        <f t="shared" ref="Q67:Q78" si="116">SUM(G67:P67)</f>
        <v>20017.860764000001</v>
      </c>
      <c r="R67" s="31">
        <v>20131.40828947808</v>
      </c>
      <c r="S67" s="46">
        <f t="shared" si="112"/>
        <v>-113.54752547807948</v>
      </c>
      <c r="T67" s="14">
        <f t="shared" si="103"/>
        <v>-5.6403170531008724E-3</v>
      </c>
      <c r="U67" s="14"/>
      <c r="V67" s="31">
        <v>17067.054452</v>
      </c>
      <c r="W67" s="23">
        <f t="shared" si="114"/>
        <v>2950.8063120000006</v>
      </c>
      <c r="X67" s="14">
        <f t="shared" ref="X67:X71" si="117">W67/ABS(V67)</f>
        <v>0.17289487886143182</v>
      </c>
    </row>
    <row r="68" spans="2:24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31">
        <v>4.4612879999999997</v>
      </c>
      <c r="P68" s="31">
        <v>240.99356499999999</v>
      </c>
      <c r="Q68" s="46">
        <f t="shared" si="116"/>
        <v>983.48469599999999</v>
      </c>
      <c r="R68" s="31">
        <v>801.69066732381202</v>
      </c>
      <c r="S68" s="46">
        <f t="shared" si="112"/>
        <v>181.79402867618796</v>
      </c>
      <c r="T68" s="14">
        <f t="shared" si="103"/>
        <v>0.22676330919885745</v>
      </c>
      <c r="U68" s="14"/>
      <c r="V68" s="31">
        <v>988.13647400000013</v>
      </c>
      <c r="W68" s="23">
        <f t="shared" si="114"/>
        <v>-4.6517780000001494</v>
      </c>
      <c r="X68" s="14">
        <f t="shared" si="117"/>
        <v>-4.7076270559770362E-3</v>
      </c>
    </row>
    <row r="69" spans="2:24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31">
        <v>533.71341900000004</v>
      </c>
      <c r="P69" s="31">
        <v>530.41580999999996</v>
      </c>
      <c r="Q69" s="46">
        <f t="shared" si="116"/>
        <v>4598.0300050000005</v>
      </c>
      <c r="R69" s="31">
        <v>4376.2605058110303</v>
      </c>
      <c r="S69" s="46">
        <f t="shared" si="112"/>
        <v>221.76949918897026</v>
      </c>
      <c r="T69" s="14">
        <f t="shared" si="103"/>
        <v>5.0675570819994145E-2</v>
      </c>
      <c r="U69" s="14"/>
      <c r="V69" s="31">
        <v>4522.7855529999997</v>
      </c>
      <c r="W69" s="23">
        <f t="shared" si="114"/>
        <v>75.24445200000082</v>
      </c>
      <c r="X69" s="14">
        <f t="shared" si="117"/>
        <v>1.6636749878642946E-2</v>
      </c>
    </row>
    <row r="70" spans="2:24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31">
        <v>1312.0457349999999</v>
      </c>
      <c r="P70" s="31">
        <v>40.893552</v>
      </c>
      <c r="Q70" s="46">
        <f t="shared" si="116"/>
        <v>2064.2465926</v>
      </c>
      <c r="R70" s="31">
        <v>759.91155792574716</v>
      </c>
      <c r="S70" s="46">
        <f t="shared" si="112"/>
        <v>1304.3350346742527</v>
      </c>
      <c r="T70" s="14">
        <f t="shared" si="103"/>
        <v>1.7164300517214959</v>
      </c>
      <c r="U70" s="14"/>
      <c r="V70" s="31">
        <v>1313.7463972600001</v>
      </c>
      <c r="W70" s="23">
        <f t="shared" si="114"/>
        <v>750.50019533999989</v>
      </c>
      <c r="X70" s="14">
        <f t="shared" si="117"/>
        <v>0.57126717675897865</v>
      </c>
    </row>
    <row r="71" spans="2:24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31">
        <v>0</v>
      </c>
      <c r="P71" s="31">
        <v>0</v>
      </c>
      <c r="Q71" s="46">
        <f t="shared" si="116"/>
        <v>125.06866299999999</v>
      </c>
      <c r="R71" s="31">
        <v>158.22269210667616</v>
      </c>
      <c r="S71" s="46">
        <f t="shared" si="112"/>
        <v>-33.154029106676177</v>
      </c>
      <c r="T71" s="14">
        <f t="shared" si="103"/>
        <v>-0.20954029201022079</v>
      </c>
      <c r="U71" s="14"/>
      <c r="V71" s="31">
        <v>195.00799999999998</v>
      </c>
      <c r="W71" s="23">
        <f t="shared" si="114"/>
        <v>-69.939336999999995</v>
      </c>
      <c r="X71" s="14">
        <f t="shared" si="117"/>
        <v>-0.35864855287988184</v>
      </c>
    </row>
    <row r="72" spans="2:24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31">
        <v>755.98083699999995</v>
      </c>
      <c r="P72" s="31">
        <v>760.63008500000001</v>
      </c>
      <c r="Q72" s="46">
        <f t="shared" si="116"/>
        <v>7199.271272</v>
      </c>
      <c r="R72" s="31">
        <v>7183.8847526902209</v>
      </c>
      <c r="S72" s="46">
        <f t="shared" si="112"/>
        <v>15.386519309779032</v>
      </c>
      <c r="T72" s="14">
        <f t="shared" si="103"/>
        <v>2.1418104325820497E-3</v>
      </c>
      <c r="U72" s="14"/>
      <c r="V72" s="31">
        <v>6900.7252440000002</v>
      </c>
      <c r="W72" s="23">
        <f t="shared" si="114"/>
        <v>298.54602799999975</v>
      </c>
      <c r="X72" s="14">
        <f t="shared" ref="X72:X78" si="118">W72/ABS(V72)</f>
        <v>4.3262993010709662E-2</v>
      </c>
    </row>
    <row r="73" spans="2:24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31">
        <v>61.328262000000002</v>
      </c>
      <c r="P73" s="31">
        <v>142.495114</v>
      </c>
      <c r="Q73" s="46">
        <f t="shared" si="116"/>
        <v>2497.6201429999996</v>
      </c>
      <c r="R73" s="31">
        <v>2453.753459279746</v>
      </c>
      <c r="S73" s="46">
        <f t="shared" si="112"/>
        <v>43.866683720253604</v>
      </c>
      <c r="T73" s="14">
        <f t="shared" si="103"/>
        <v>1.7877380286253314E-2</v>
      </c>
      <c r="U73" s="14"/>
      <c r="V73" s="31">
        <v>2817.9920149999998</v>
      </c>
      <c r="W73" s="23">
        <f t="shared" si="114"/>
        <v>-320.37187200000017</v>
      </c>
      <c r="X73" s="14">
        <f t="shared" si="118"/>
        <v>-0.11368799850910868</v>
      </c>
    </row>
    <row r="74" spans="2:24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31">
        <v>4346.3140629999998</v>
      </c>
      <c r="P74" s="31">
        <v>5359.5663089999998</v>
      </c>
      <c r="Q74" s="46">
        <f t="shared" si="116"/>
        <v>45320.608371999995</v>
      </c>
      <c r="R74" s="31">
        <v>43643.784437080867</v>
      </c>
      <c r="S74" s="46">
        <f t="shared" si="112"/>
        <v>1676.8239349191281</v>
      </c>
      <c r="T74" s="14">
        <f t="shared" si="103"/>
        <v>3.8420681353527532E-2</v>
      </c>
      <c r="U74" s="14"/>
      <c r="V74" s="31">
        <v>42288.231817</v>
      </c>
      <c r="W74" s="23">
        <f t="shared" si="114"/>
        <v>3032.3765549999953</v>
      </c>
      <c r="X74" s="14">
        <f t="shared" si="118"/>
        <v>7.1707338536225351E-2</v>
      </c>
    </row>
    <row r="75" spans="2:24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31">
        <v>239.53199799999999</v>
      </c>
      <c r="P75" s="31">
        <v>224.24715499999999</v>
      </c>
      <c r="Q75" s="46">
        <f t="shared" si="116"/>
        <v>2083.0226099999995</v>
      </c>
      <c r="R75" s="31">
        <v>2016.552387113232</v>
      </c>
      <c r="S75" s="46">
        <f t="shared" si="112"/>
        <v>66.470222886767488</v>
      </c>
      <c r="T75" s="14">
        <f t="shared" si="103"/>
        <v>3.296230899407579E-2</v>
      </c>
      <c r="U75" s="14"/>
      <c r="V75" s="31">
        <v>2221.038278</v>
      </c>
      <c r="W75" s="23">
        <f t="shared" si="114"/>
        <v>-138.01566800000046</v>
      </c>
      <c r="X75" s="14">
        <f t="shared" si="118"/>
        <v>-6.2140157316100279E-2</v>
      </c>
    </row>
    <row r="76" spans="2:24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31">
        <v>215.29171199999999</v>
      </c>
      <c r="P76" s="31">
        <v>421.61850800000002</v>
      </c>
      <c r="Q76" s="46">
        <f t="shared" si="116"/>
        <v>2702.4085599999999</v>
      </c>
      <c r="R76" s="31">
        <v>2472.2865148579954</v>
      </c>
      <c r="S76" s="46">
        <f t="shared" si="112"/>
        <v>230.12204514200448</v>
      </c>
      <c r="T76" s="14">
        <f t="shared" si="103"/>
        <v>9.3080653783051664E-2</v>
      </c>
      <c r="U76" s="14"/>
      <c r="V76" s="31">
        <v>2404.4228439999997</v>
      </c>
      <c r="W76" s="23">
        <f t="shared" si="114"/>
        <v>297.98571600000014</v>
      </c>
      <c r="X76" s="14">
        <f t="shared" si="118"/>
        <v>0.12393232610628123</v>
      </c>
    </row>
    <row r="77" spans="2:24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31">
        <v>13240.113158</v>
      </c>
      <c r="P77" s="31">
        <v>15508.307177000001</v>
      </c>
      <c r="Q77" s="46">
        <f t="shared" si="116"/>
        <v>136042.55290800001</v>
      </c>
      <c r="R77" s="31">
        <v>134578.34054501654</v>
      </c>
      <c r="S77" s="46">
        <f t="shared" si="112"/>
        <v>1464.2123629834678</v>
      </c>
      <c r="T77" s="14">
        <f t="shared" si="103"/>
        <v>1.0880000132663901E-2</v>
      </c>
      <c r="U77" s="14"/>
      <c r="V77" s="31">
        <v>135503.57065800001</v>
      </c>
      <c r="W77" s="23">
        <f t="shared" si="114"/>
        <v>538.98225000000093</v>
      </c>
      <c r="X77" s="14">
        <f t="shared" si="118"/>
        <v>3.9776239650565984E-3</v>
      </c>
    </row>
    <row r="78" spans="2:24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31">
        <v>692.39496299999996</v>
      </c>
      <c r="P78" s="31">
        <v>457.29092300000002</v>
      </c>
      <c r="Q78" s="46">
        <f t="shared" si="116"/>
        <v>7321.2304839999997</v>
      </c>
      <c r="R78" s="31">
        <v>6649.4209820107471</v>
      </c>
      <c r="S78" s="46">
        <f t="shared" si="112"/>
        <v>671.80950198925257</v>
      </c>
      <c r="T78" s="14">
        <f t="shared" si="103"/>
        <v>0.10103278222370893</v>
      </c>
      <c r="U78" s="14"/>
      <c r="V78" s="31">
        <v>6477.3078799999994</v>
      </c>
      <c r="W78" s="23">
        <f t="shared" si="114"/>
        <v>843.92260400000032</v>
      </c>
      <c r="X78" s="14">
        <f t="shared" si="118"/>
        <v>0.13028909843945852</v>
      </c>
    </row>
    <row r="79" spans="2:24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14"/>
      <c r="U79" s="14"/>
      <c r="V79" s="27"/>
      <c r="W79" s="27"/>
      <c r="X79" s="14"/>
    </row>
    <row r="80" spans="2:24" x14ac:dyDescent="0.35">
      <c r="B80" s="2"/>
      <c r="C80" s="2" t="s">
        <v>22</v>
      </c>
      <c r="D80" s="2"/>
      <c r="E80" s="2"/>
      <c r="F80" s="2"/>
      <c r="G80" s="23">
        <f t="shared" ref="G80:R80" si="119">SUM(G81:G86)</f>
        <v>25771.91584048</v>
      </c>
      <c r="H80" s="23">
        <f t="shared" si="119"/>
        <v>25455.675242689995</v>
      </c>
      <c r="I80" s="23">
        <f t="shared" si="119"/>
        <v>26304.890489863999</v>
      </c>
      <c r="J80" s="23">
        <f t="shared" si="119"/>
        <v>29044.980355953998</v>
      </c>
      <c r="K80" s="23">
        <f t="shared" ref="K80:P80" si="120">SUM(K81:K86)</f>
        <v>25792.38692474</v>
      </c>
      <c r="L80" s="23">
        <f t="shared" si="120"/>
        <v>27753.130149730001</v>
      </c>
      <c r="M80" s="23">
        <f t="shared" si="120"/>
        <v>21303.850151800998</v>
      </c>
      <c r="N80" s="23">
        <f t="shared" si="120"/>
        <v>24745.045759010001</v>
      </c>
      <c r="O80" s="23">
        <f t="shared" si="120"/>
        <v>27435.012839884002</v>
      </c>
      <c r="P80" s="23">
        <f t="shared" si="120"/>
        <v>25792.543976229997</v>
      </c>
      <c r="Q80" s="23">
        <f t="shared" si="119"/>
        <v>259399.43173038299</v>
      </c>
      <c r="R80" s="23">
        <f t="shared" si="119"/>
        <v>260304.66227614973</v>
      </c>
      <c r="S80" s="46">
        <f>Q80-R80</f>
        <v>-905.23054576673894</v>
      </c>
      <c r="T80" s="14">
        <f t="shared" si="103"/>
        <v>-3.4775809924080651E-3</v>
      </c>
      <c r="U80" s="14"/>
      <c r="V80" s="23">
        <f>SUM(V81:V86)</f>
        <v>253673.607252318</v>
      </c>
      <c r="W80" s="23">
        <f>Q80-V80</f>
        <v>5725.8244780649839</v>
      </c>
      <c r="X80" s="14">
        <f t="shared" ref="X80:X86" si="121">W80/ABS(V80)</f>
        <v>2.2571620832315273E-2</v>
      </c>
    </row>
    <row r="81" spans="1:24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31">
        <v>6205.7546502599998</v>
      </c>
      <c r="P81" s="31">
        <v>5413.0497353399996</v>
      </c>
      <c r="Q81" s="46">
        <f>SUM(G81:P81)</f>
        <v>57778.838919608002</v>
      </c>
      <c r="R81" s="31">
        <v>58496.81059336516</v>
      </c>
      <c r="S81" s="46">
        <f t="shared" ref="S81:S86" si="122">Q81-R81</f>
        <v>-717.97167375715799</v>
      </c>
      <c r="T81" s="14">
        <f t="shared" si="103"/>
        <v>-1.2273689222957259E-2</v>
      </c>
      <c r="U81" s="14"/>
      <c r="V81" s="31">
        <v>56119.453909530028</v>
      </c>
      <c r="W81" s="23">
        <f t="shared" ref="W81:W94" si="123">Q81-V81</f>
        <v>1659.3850100779746</v>
      </c>
      <c r="X81" s="14">
        <f t="shared" si="121"/>
        <v>2.9568801805396453E-2</v>
      </c>
    </row>
    <row r="82" spans="1:24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31">
        <v>526.23666825999999</v>
      </c>
      <c r="P82" s="31">
        <v>425.5992086</v>
      </c>
      <c r="Q82" s="46">
        <f t="shared" ref="Q82:Q86" si="124">SUM(G82:P82)</f>
        <v>4007.6102618700002</v>
      </c>
      <c r="R82" s="31">
        <v>3853.610589976829</v>
      </c>
      <c r="S82" s="46">
        <f t="shared" si="122"/>
        <v>153.99967189317113</v>
      </c>
      <c r="T82" s="14">
        <f t="shared" si="103"/>
        <v>3.9962437381120312E-2</v>
      </c>
      <c r="U82" s="14"/>
      <c r="V82" s="31">
        <v>3552.9330732200001</v>
      </c>
      <c r="W82" s="23">
        <f t="shared" si="123"/>
        <v>454.67718865000006</v>
      </c>
      <c r="X82" s="14">
        <f t="shared" si="121"/>
        <v>0.12797234827672369</v>
      </c>
    </row>
    <row r="83" spans="1:24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31">
        <v>1011.2442275800001</v>
      </c>
      <c r="P83" s="31">
        <v>1736.3188377700001</v>
      </c>
      <c r="Q83" s="46">
        <f t="shared" si="124"/>
        <v>22020.704769169999</v>
      </c>
      <c r="R83" s="31">
        <v>23450.020319338139</v>
      </c>
      <c r="S83" s="46">
        <f t="shared" si="122"/>
        <v>-1429.3155501681395</v>
      </c>
      <c r="T83" s="14">
        <f t="shared" si="103"/>
        <v>-6.0951569794139987E-2</v>
      </c>
      <c r="U83" s="14"/>
      <c r="V83" s="31">
        <v>23454.652589580004</v>
      </c>
      <c r="W83" s="23">
        <f t="shared" si="123"/>
        <v>-1433.9478204100051</v>
      </c>
      <c r="X83" s="14">
        <f t="shared" si="121"/>
        <v>-6.1137030912453282E-2</v>
      </c>
    </row>
    <row r="84" spans="1:24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31">
        <v>11866.967702004</v>
      </c>
      <c r="P84" s="31">
        <v>10584.49781615</v>
      </c>
      <c r="Q84" s="46">
        <f t="shared" si="124"/>
        <v>111095.90496960799</v>
      </c>
      <c r="R84" s="31">
        <v>112303.85408699364</v>
      </c>
      <c r="S84" s="46">
        <f t="shared" si="122"/>
        <v>-1207.9491173856513</v>
      </c>
      <c r="T84" s="14">
        <f t="shared" si="103"/>
        <v>-1.0756078918270613E-2</v>
      </c>
      <c r="U84" s="14"/>
      <c r="V84" s="31">
        <v>106144.089764024</v>
      </c>
      <c r="W84" s="23">
        <f t="shared" si="123"/>
        <v>4951.8152055839892</v>
      </c>
      <c r="X84" s="14">
        <f t="shared" si="121"/>
        <v>4.6651822221969209E-2</v>
      </c>
    </row>
    <row r="85" spans="1:24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31">
        <v>7337.7945312900001</v>
      </c>
      <c r="P85" s="31">
        <v>7150.7232494299997</v>
      </c>
      <c r="Q85" s="46">
        <f t="shared" si="124"/>
        <v>59806.237274622996</v>
      </c>
      <c r="R85" s="31">
        <v>57487.619045100742</v>
      </c>
      <c r="S85" s="46">
        <f t="shared" si="122"/>
        <v>2318.6182295222534</v>
      </c>
      <c r="T85" s="14">
        <f t="shared" si="103"/>
        <v>4.0332479724081605E-2</v>
      </c>
      <c r="U85" s="14"/>
      <c r="V85" s="31">
        <v>59774.275520559997</v>
      </c>
      <c r="W85" s="23">
        <f t="shared" si="123"/>
        <v>31.961754062998807</v>
      </c>
      <c r="X85" s="14">
        <f t="shared" si="121"/>
        <v>5.347075106247875E-4</v>
      </c>
    </row>
    <row r="86" spans="1:24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31">
        <v>487.01506049</v>
      </c>
      <c r="P86" s="31">
        <v>482.35512893999999</v>
      </c>
      <c r="Q86" s="46">
        <f t="shared" si="124"/>
        <v>4690.1355355040005</v>
      </c>
      <c r="R86" s="31">
        <v>4712.7476413752411</v>
      </c>
      <c r="S86" s="46">
        <f t="shared" si="122"/>
        <v>-22.612105871240601</v>
      </c>
      <c r="T86" s="14">
        <f t="shared" si="103"/>
        <v>-4.7980727151013111E-3</v>
      </c>
      <c r="U86" s="14"/>
      <c r="V86" s="31">
        <v>4628.2023954040005</v>
      </c>
      <c r="W86" s="23">
        <f t="shared" si="123"/>
        <v>61.933140099999946</v>
      </c>
      <c r="X86" s="14">
        <f t="shared" si="121"/>
        <v>1.3381683601715896E-2</v>
      </c>
    </row>
    <row r="87" spans="1:24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14"/>
      <c r="U87" s="14"/>
      <c r="V87" s="24"/>
      <c r="W87" s="24"/>
      <c r="X87" s="14"/>
    </row>
    <row r="88" spans="1:24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25">
        <v>34168.364346349998</v>
      </c>
      <c r="P88" s="25">
        <v>6507.6702646863259</v>
      </c>
      <c r="Q88" s="37">
        <f>SUM(G88:P88)</f>
        <v>162634.84312712631</v>
      </c>
      <c r="R88" s="25">
        <v>162198.55540315583</v>
      </c>
      <c r="S88" s="37">
        <f>Q88-R88</f>
        <v>436.28772397048306</v>
      </c>
      <c r="T88" s="13">
        <f>S88/ABS(R88)</f>
        <v>2.6898372977864041E-3</v>
      </c>
      <c r="U88" s="13"/>
      <c r="V88" s="25">
        <v>132755.99968494699</v>
      </c>
      <c r="W88" s="25">
        <f t="shared" si="123"/>
        <v>29878.843442179321</v>
      </c>
      <c r="X88" s="13">
        <f>W88/ABS(V88)</f>
        <v>0.22506586152857119</v>
      </c>
    </row>
    <row r="89" spans="1:24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13"/>
      <c r="U89" s="13"/>
      <c r="V89" s="25"/>
      <c r="W89" s="25"/>
      <c r="X89" s="13"/>
    </row>
    <row r="90" spans="1:24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121.62782987</v>
      </c>
      <c r="P90" s="28">
        <v>119.82294521</v>
      </c>
      <c r="Q90" s="37">
        <f>SUM(G90:P90)</f>
        <v>241.45077508</v>
      </c>
      <c r="R90" s="28">
        <v>243.48902786999994</v>
      </c>
      <c r="S90" s="37">
        <f>Q90-R90</f>
        <v>-2.0382527899999445</v>
      </c>
      <c r="T90" s="13">
        <v>0</v>
      </c>
      <c r="U90" s="13"/>
      <c r="V90" s="28">
        <v>0</v>
      </c>
      <c r="W90" s="25">
        <f t="shared" si="123"/>
        <v>241.45077508</v>
      </c>
      <c r="X90" s="13">
        <v>0</v>
      </c>
    </row>
    <row r="91" spans="1:24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13"/>
      <c r="U91" s="13"/>
      <c r="V91" s="25"/>
      <c r="W91" s="25"/>
      <c r="X91" s="13"/>
    </row>
    <row r="92" spans="1:24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37">
        <f>SUM(G92:P92)</f>
        <v>0</v>
      </c>
      <c r="R92" s="25">
        <v>0</v>
      </c>
      <c r="S92" s="37">
        <f>Q92-R92</f>
        <v>0</v>
      </c>
      <c r="T92" s="13">
        <v>0</v>
      </c>
      <c r="U92" s="13"/>
      <c r="V92" s="25">
        <v>0</v>
      </c>
      <c r="W92" s="25">
        <f t="shared" si="123"/>
        <v>0</v>
      </c>
      <c r="X92" s="13">
        <v>0</v>
      </c>
    </row>
    <row r="93" spans="1:24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13"/>
      <c r="U93" s="13"/>
      <c r="V93" s="25"/>
      <c r="W93" s="25"/>
      <c r="X93" s="13"/>
    </row>
    <row r="94" spans="1:24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v>1097.4334542602999</v>
      </c>
      <c r="P94" s="37">
        <v>25.8083196704</v>
      </c>
      <c r="Q94" s="37">
        <f>SUM(G94:P94)</f>
        <v>2459.3935410672002</v>
      </c>
      <c r="R94" s="37">
        <v>2575.2494202160397</v>
      </c>
      <c r="S94" s="37">
        <f>Q94-R94</f>
        <v>-115.85587914883945</v>
      </c>
      <c r="T94" s="38">
        <f>S94/ABS(R94)</f>
        <v>-4.4988216768191799E-2</v>
      </c>
      <c r="U94" s="38"/>
      <c r="V94" s="37">
        <v>5328.9593452388999</v>
      </c>
      <c r="W94" s="25">
        <f t="shared" si="123"/>
        <v>-2869.5658041716997</v>
      </c>
      <c r="X94" s="38">
        <f>W94/ABS(V94)</f>
        <v>-0.53848521226484525</v>
      </c>
    </row>
    <row r="95" spans="1:24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1"/>
      <c r="U95" s="41"/>
      <c r="V95" s="40"/>
      <c r="W95" s="40"/>
      <c r="X95" s="41"/>
    </row>
    <row r="96" spans="1:24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3"/>
      <c r="U96" s="43"/>
      <c r="V96" s="42"/>
      <c r="W96" s="42"/>
      <c r="X96" s="43"/>
    </row>
    <row r="97" spans="1:24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15"/>
      <c r="U97" s="15"/>
      <c r="V97" s="29"/>
      <c r="W97" s="29"/>
      <c r="X97" s="15"/>
    </row>
    <row r="98" spans="1:24" x14ac:dyDescent="0.35">
      <c r="A98" s="33" t="s">
        <v>77</v>
      </c>
      <c r="T98" s="16"/>
      <c r="U98" s="16"/>
      <c r="X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Q19 Q22 R51 Q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2026-03-11T13:49:02Z</dcterms:modified>
</cp:coreProperties>
</file>