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34C743D4-5BD1-4D74-A991-8559206053E5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R21" i="2"/>
  <c r="R20" i="2"/>
  <c r="R24" i="2"/>
  <c r="R23" i="2"/>
  <c r="R27" i="2"/>
  <c r="R33" i="2"/>
  <c r="R32" i="2"/>
  <c r="R36" i="2"/>
  <c r="R35" i="2"/>
  <c r="R40" i="2"/>
  <c r="R39" i="2"/>
  <c r="R59" i="2"/>
  <c r="R60" i="2"/>
  <c r="R61" i="2"/>
  <c r="R62" i="2"/>
  <c r="R63" i="2"/>
  <c r="R58" i="2"/>
  <c r="R67" i="2"/>
  <c r="R68" i="2"/>
  <c r="R69" i="2"/>
  <c r="R70" i="2"/>
  <c r="R71" i="2"/>
  <c r="R72" i="2"/>
  <c r="R73" i="2"/>
  <c r="R74" i="2"/>
  <c r="R75" i="2"/>
  <c r="R76" i="2"/>
  <c r="R77" i="2"/>
  <c r="R78" i="2"/>
  <c r="R66" i="2"/>
  <c r="R94" i="2"/>
  <c r="R92" i="2"/>
  <c r="R90" i="2"/>
  <c r="R88" i="2"/>
  <c r="R82" i="2"/>
  <c r="R83" i="2"/>
  <c r="R84" i="2"/>
  <c r="R85" i="2"/>
  <c r="R86" i="2"/>
  <c r="R81" i="2"/>
  <c r="Q11" i="2"/>
  <c r="Q12" i="2"/>
  <c r="Q13" i="2"/>
  <c r="Q14" i="2"/>
  <c r="Q19" i="2"/>
  <c r="Q22" i="2"/>
  <c r="Q26" i="2"/>
  <c r="Q31" i="2"/>
  <c r="Q38" i="2"/>
  <c r="Q57" i="2"/>
  <c r="Q65" i="2"/>
  <c r="Q80" i="2"/>
  <c r="P38" i="2"/>
  <c r="P31" i="2"/>
  <c r="P26" i="2"/>
  <c r="P22" i="2"/>
  <c r="P19" i="2"/>
  <c r="P11" i="2"/>
  <c r="P12" i="2"/>
  <c r="P13" i="2"/>
  <c r="P14" i="2"/>
  <c r="P80" i="2"/>
  <c r="P65" i="2"/>
  <c r="P57" i="2"/>
  <c r="P55" i="2" s="1"/>
  <c r="O11" i="2"/>
  <c r="O12" i="2"/>
  <c r="O13" i="2"/>
  <c r="O14" i="2"/>
  <c r="O19" i="2"/>
  <c r="O17" i="2" s="1"/>
  <c r="O16" i="2" s="1"/>
  <c r="O22" i="2"/>
  <c r="O26" i="2"/>
  <c r="O31" i="2"/>
  <c r="O38" i="2"/>
  <c r="O80" i="2"/>
  <c r="O65" i="2"/>
  <c r="O57" i="2"/>
  <c r="Q17" i="2" l="1"/>
  <c r="Q16" i="2" s="1"/>
  <c r="Q55" i="2"/>
  <c r="Q53" i="2" s="1"/>
  <c r="P10" i="2"/>
  <c r="P9" i="2" s="1"/>
  <c r="P53" i="2"/>
  <c r="O55" i="2"/>
  <c r="O10" i="2" s="1"/>
  <c r="O9" i="2" s="1"/>
  <c r="P17" i="2"/>
  <c r="P16" i="2" s="1"/>
  <c r="O53" i="2"/>
  <c r="O29" i="2"/>
  <c r="O44" i="2" s="1"/>
  <c r="N19" i="2"/>
  <c r="N22" i="2"/>
  <c r="N26" i="2"/>
  <c r="N31" i="2"/>
  <c r="N38" i="2"/>
  <c r="N57" i="2"/>
  <c r="N65" i="2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Q10" i="2" l="1"/>
  <c r="Q9" i="2" s="1"/>
  <c r="Q29" i="2" s="1"/>
  <c r="Q44" i="2" s="1"/>
  <c r="N17" i="2"/>
  <c r="N55" i="2"/>
  <c r="N53" i="2" s="1"/>
  <c r="P29" i="2"/>
  <c r="O42" i="2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W7" i="2"/>
  <c r="S7" i="2"/>
  <c r="K57" i="2"/>
  <c r="K65" i="2"/>
  <c r="K80" i="2"/>
  <c r="K11" i="2"/>
  <c r="K12" i="2"/>
  <c r="K13" i="2"/>
  <c r="K14" i="2"/>
  <c r="K19" i="2"/>
  <c r="K22" i="2"/>
  <c r="K26" i="2"/>
  <c r="K31" i="2"/>
  <c r="K38" i="2"/>
  <c r="Q42" i="2" l="1"/>
  <c r="P42" i="2"/>
  <c r="P44" i="2"/>
  <c r="M29" i="2"/>
  <c r="M44" i="2" s="1"/>
  <c r="N42" i="2"/>
  <c r="N44" i="2"/>
  <c r="L17" i="2"/>
  <c r="L16" i="2" s="1"/>
  <c r="L55" i="2"/>
  <c r="K17" i="2"/>
  <c r="K16" i="2" s="1"/>
  <c r="K55" i="2"/>
  <c r="K53" i="2" s="1"/>
  <c r="S50" i="2"/>
  <c r="J57" i="2"/>
  <c r="J65" i="2"/>
  <c r="J80" i="2"/>
  <c r="J11" i="2"/>
  <c r="J12" i="2"/>
  <c r="J13" i="2"/>
  <c r="J14" i="2"/>
  <c r="J19" i="2"/>
  <c r="J22" i="2"/>
  <c r="J26" i="2"/>
  <c r="J31" i="2"/>
  <c r="J38" i="2"/>
  <c r="M42" i="2" l="1"/>
  <c r="L53" i="2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J29" i="2" s="1"/>
  <c r="J42" i="2" s="1"/>
  <c r="K42" i="2"/>
  <c r="K44" i="2"/>
  <c r="I17" i="2"/>
  <c r="I16" i="2" s="1"/>
  <c r="I55" i="2"/>
  <c r="I10" i="2" s="1"/>
  <c r="I9" i="2" s="1"/>
  <c r="J44" i="2" l="1"/>
  <c r="I29" i="2"/>
  <c r="I42" i="2" s="1"/>
  <c r="I53" i="2"/>
  <c r="I44" i="2" l="1"/>
  <c r="X20" i="2" l="1"/>
  <c r="X40" i="2"/>
  <c r="X61" i="2"/>
  <c r="X75" i="2"/>
  <c r="X92" i="2"/>
  <c r="T24" i="2"/>
  <c r="T27" i="2"/>
  <c r="T62" i="2"/>
  <c r="T61" i="2"/>
  <c r="T72" i="2"/>
  <c r="T71" i="2"/>
  <c r="T67" i="2"/>
  <c r="T83" i="2"/>
  <c r="T82" i="2"/>
  <c r="T18" i="2"/>
  <c r="T21" i="2"/>
  <c r="T20" i="2"/>
  <c r="X24" i="2"/>
  <c r="R22" i="2"/>
  <c r="X27" i="2"/>
  <c r="X33" i="2"/>
  <c r="X32" i="2"/>
  <c r="X36" i="2"/>
  <c r="X35" i="2"/>
  <c r="T40" i="2"/>
  <c r="R38" i="2"/>
  <c r="X63" i="2"/>
  <c r="X62" i="2"/>
  <c r="T60" i="2"/>
  <c r="T59" i="2"/>
  <c r="T58" i="2"/>
  <c r="U58" i="2" s="1"/>
  <c r="T78" i="2"/>
  <c r="T77" i="2"/>
  <c r="T76" i="2"/>
  <c r="T75" i="2"/>
  <c r="X74" i="2"/>
  <c r="X73" i="2"/>
  <c r="X72" i="2"/>
  <c r="X71" i="2"/>
  <c r="T70" i="2"/>
  <c r="T69" i="2"/>
  <c r="T68" i="2"/>
  <c r="X67" i="2"/>
  <c r="T66" i="2"/>
  <c r="U66" i="2" s="1"/>
  <c r="X86" i="2"/>
  <c r="X85" i="2"/>
  <c r="X84" i="2"/>
  <c r="X83" i="2"/>
  <c r="X82" i="2"/>
  <c r="T81" i="2"/>
  <c r="R11" i="2"/>
  <c r="X90" i="2"/>
  <c r="R13" i="2"/>
  <c r="R14" i="2"/>
  <c r="R51" i="2"/>
  <c r="R50" i="2"/>
  <c r="T23" i="2" l="1"/>
  <c r="R26" i="2"/>
  <c r="T84" i="2"/>
  <c r="T73" i="2"/>
  <c r="T63" i="2"/>
  <c r="X77" i="2"/>
  <c r="X39" i="2"/>
  <c r="X21" i="2"/>
  <c r="R19" i="2"/>
  <c r="T85" i="2"/>
  <c r="T74" i="2"/>
  <c r="T35" i="2"/>
  <c r="X66" i="2"/>
  <c r="X78" i="2"/>
  <c r="T86" i="2"/>
  <c r="T36" i="2"/>
  <c r="U36" i="2" s="1"/>
  <c r="X81" i="2"/>
  <c r="X23" i="2"/>
  <c r="X76" i="2"/>
  <c r="R57" i="2"/>
  <c r="R31" i="2"/>
  <c r="T39" i="2"/>
  <c r="T32" i="2"/>
  <c r="X68" i="2"/>
  <c r="X58" i="2"/>
  <c r="R65" i="2"/>
  <c r="T33" i="2"/>
  <c r="X69" i="2"/>
  <c r="X59" i="2"/>
  <c r="X94" i="2"/>
  <c r="R80" i="2"/>
  <c r="T94" i="2"/>
  <c r="X70" i="2"/>
  <c r="X60" i="2"/>
  <c r="T92" i="2"/>
  <c r="T90" i="2"/>
  <c r="R12" i="2"/>
  <c r="T88" i="2"/>
  <c r="X88" i="2"/>
  <c r="X18" i="2"/>
  <c r="R55" i="2" l="1"/>
  <c r="R17" i="2"/>
  <c r="R16" i="2" l="1"/>
  <c r="R53" i="2"/>
  <c r="R10" i="2"/>
  <c r="R9" i="2" l="1"/>
  <c r="H11" i="2"/>
  <c r="H12" i="2"/>
  <c r="H13" i="2"/>
  <c r="H14" i="2"/>
  <c r="H19" i="2"/>
  <c r="H22" i="2"/>
  <c r="H26" i="2"/>
  <c r="H31" i="2"/>
  <c r="H38" i="2"/>
  <c r="H57" i="2"/>
  <c r="H65" i="2"/>
  <c r="H80" i="2"/>
  <c r="Y88" i="2"/>
  <c r="Y35" i="2"/>
  <c r="Y83" i="2"/>
  <c r="Y81" i="2"/>
  <c r="Y76" i="2"/>
  <c r="Y75" i="2"/>
  <c r="Y74" i="2"/>
  <c r="Y73" i="2"/>
  <c r="Y71" i="2"/>
  <c r="Y70" i="2"/>
  <c r="Y69" i="2"/>
  <c r="Y68" i="2"/>
  <c r="Y67" i="2"/>
  <c r="Y66" i="2"/>
  <c r="Y63" i="2"/>
  <c r="Y62" i="2"/>
  <c r="Y61" i="2"/>
  <c r="Y60" i="2"/>
  <c r="Y59" i="2"/>
  <c r="Y40" i="2"/>
  <c r="Y39" i="2"/>
  <c r="Y33" i="2"/>
  <c r="Y32" i="2"/>
  <c r="Y27" i="2"/>
  <c r="Y24" i="2"/>
  <c r="Y23" i="2"/>
  <c r="Y21" i="2"/>
  <c r="Y20" i="2"/>
  <c r="Y18" i="2"/>
  <c r="Y94" i="2"/>
  <c r="Y86" i="2"/>
  <c r="Y85" i="2"/>
  <c r="Y84" i="2"/>
  <c r="Y82" i="2"/>
  <c r="W80" i="2"/>
  <c r="X80" i="2" s="1"/>
  <c r="Y78" i="2"/>
  <c r="Y77" i="2"/>
  <c r="Y72" i="2"/>
  <c r="W65" i="2"/>
  <c r="X65" i="2" s="1"/>
  <c r="W57" i="2"/>
  <c r="X57" i="2" s="1"/>
  <c r="Y51" i="2"/>
  <c r="X51" i="2"/>
  <c r="W51" i="2"/>
  <c r="W38" i="2"/>
  <c r="X38" i="2" s="1"/>
  <c r="W31" i="2"/>
  <c r="X31" i="2" s="1"/>
  <c r="W26" i="2"/>
  <c r="X26" i="2" s="1"/>
  <c r="W22" i="2"/>
  <c r="X22" i="2" s="1"/>
  <c r="W19" i="2"/>
  <c r="X19" i="2" s="1"/>
  <c r="W14" i="2"/>
  <c r="X14" i="2" s="1"/>
  <c r="W13" i="2"/>
  <c r="X13" i="2" s="1"/>
  <c r="W12" i="2"/>
  <c r="X12" i="2" s="1"/>
  <c r="W11" i="2"/>
  <c r="X11" i="2" s="1"/>
  <c r="R29" i="2" l="1"/>
  <c r="H17" i="2"/>
  <c r="H16" i="2" s="1"/>
  <c r="H55" i="2"/>
  <c r="H10" i="2" s="1"/>
  <c r="H9" i="2" s="1"/>
  <c r="W17" i="2"/>
  <c r="W55" i="2"/>
  <c r="X55" i="2" s="1"/>
  <c r="W16" i="2" l="1"/>
  <c r="X16" i="2" s="1"/>
  <c r="X17" i="2"/>
  <c r="R44" i="2"/>
  <c r="R42" i="2"/>
  <c r="H29" i="2"/>
  <c r="H42" i="2" s="1"/>
  <c r="H53" i="2"/>
  <c r="W53" i="2"/>
  <c r="X53" i="2" s="1"/>
  <c r="W10" i="2"/>
  <c r="X10" i="2" s="1"/>
  <c r="H44" i="2" l="1"/>
  <c r="W9" i="2"/>
  <c r="X9" i="2" s="1"/>
  <c r="W29" i="2" l="1"/>
  <c r="X29" i="2" s="1"/>
  <c r="W42" i="2" l="1"/>
  <c r="X42" i="2" s="1"/>
  <c r="W44" i="2"/>
  <c r="X44" i="2" s="1"/>
  <c r="S51" i="2" l="1"/>
  <c r="S80" i="2" l="1"/>
  <c r="T80" i="2" s="1"/>
  <c r="S65" i="2"/>
  <c r="T65" i="2" s="1"/>
  <c r="S57" i="2"/>
  <c r="T57" i="2" s="1"/>
  <c r="S38" i="2"/>
  <c r="T38" i="2" s="1"/>
  <c r="S31" i="2"/>
  <c r="T31" i="2" s="1"/>
  <c r="S26" i="2"/>
  <c r="T26" i="2" s="1"/>
  <c r="S22" i="2"/>
  <c r="T22" i="2" s="1"/>
  <c r="S19" i="2"/>
  <c r="T19" i="2" s="1"/>
  <c r="S11" i="2"/>
  <c r="T11" i="2" s="1"/>
  <c r="S12" i="2"/>
  <c r="T12" i="2" s="1"/>
  <c r="S13" i="2"/>
  <c r="T13" i="2" s="1"/>
  <c r="S14" i="2"/>
  <c r="T14" i="2" s="1"/>
  <c r="G80" i="2"/>
  <c r="Y80" i="2" s="1"/>
  <c r="G65" i="2"/>
  <c r="Y65" i="2" s="1"/>
  <c r="G57" i="2"/>
  <c r="Y57" i="2" s="1"/>
  <c r="G38" i="2"/>
  <c r="Y38" i="2" s="1"/>
  <c r="G31" i="2"/>
  <c r="Y31" i="2" s="1"/>
  <c r="G26" i="2"/>
  <c r="Y26" i="2" s="1"/>
  <c r="G22" i="2"/>
  <c r="Y22" i="2" s="1"/>
  <c r="G19" i="2"/>
  <c r="Y19" i="2" s="1"/>
  <c r="G11" i="2"/>
  <c r="Y11" i="2" s="1"/>
  <c r="G12" i="2"/>
  <c r="G13" i="2"/>
  <c r="G14" i="2"/>
  <c r="Y14" i="2" s="1"/>
  <c r="G17" i="2" l="1"/>
  <c r="S17" i="2"/>
  <c r="G55" i="2"/>
  <c r="S55" i="2"/>
  <c r="U94" i="2"/>
  <c r="U88" i="2"/>
  <c r="U86" i="2"/>
  <c r="U85" i="2"/>
  <c r="U84" i="2"/>
  <c r="U83" i="2"/>
  <c r="U82" i="2"/>
  <c r="U81" i="2"/>
  <c r="U78" i="2"/>
  <c r="U77" i="2"/>
  <c r="U76" i="2"/>
  <c r="U75" i="2"/>
  <c r="U74" i="2"/>
  <c r="U73" i="2"/>
  <c r="U72" i="2"/>
  <c r="U71" i="2"/>
  <c r="U70" i="2"/>
  <c r="U69" i="2"/>
  <c r="U68" i="2"/>
  <c r="U67" i="2"/>
  <c r="U63" i="2"/>
  <c r="U62" i="2"/>
  <c r="U61" i="2"/>
  <c r="U60" i="2"/>
  <c r="U59" i="2"/>
  <c r="U40" i="2"/>
  <c r="U39" i="2"/>
  <c r="U35" i="2"/>
  <c r="U33" i="2"/>
  <c r="U32" i="2"/>
  <c r="U27" i="2"/>
  <c r="U18" i="2"/>
  <c r="U20" i="2"/>
  <c r="U21" i="2"/>
  <c r="U23" i="2"/>
  <c r="U24" i="2"/>
  <c r="S53" i="2" l="1"/>
  <c r="T53" i="2" s="1"/>
  <c r="T55" i="2"/>
  <c r="S16" i="2"/>
  <c r="T16" i="2" s="1"/>
  <c r="T17" i="2"/>
  <c r="G10" i="2"/>
  <c r="Y55" i="2"/>
  <c r="G16" i="2"/>
  <c r="Y16" i="2" s="1"/>
  <c r="Y17" i="2"/>
  <c r="G53" i="2"/>
  <c r="Y53" i="2" s="1"/>
  <c r="S10" i="2"/>
  <c r="S9" i="2" l="1"/>
  <c r="T10" i="2"/>
  <c r="G9" i="2"/>
  <c r="Y10" i="2"/>
  <c r="U80" i="2"/>
  <c r="U65" i="2"/>
  <c r="U57" i="2"/>
  <c r="U51" i="2"/>
  <c r="T51" i="2"/>
  <c r="B47" i="2"/>
  <c r="U38" i="2"/>
  <c r="U31" i="2"/>
  <c r="U26" i="2"/>
  <c r="U22" i="2"/>
  <c r="U19" i="2"/>
  <c r="U14" i="2"/>
  <c r="U11" i="2"/>
  <c r="S29" i="2" l="1"/>
  <c r="T9" i="2"/>
  <c r="Y9" i="2"/>
  <c r="G29" i="2"/>
  <c r="U55" i="2"/>
  <c r="S44" i="2" l="1"/>
  <c r="T44" i="2" s="1"/>
  <c r="T29" i="2"/>
  <c r="S42" i="2"/>
  <c r="T42" i="2" s="1"/>
  <c r="Y29" i="2"/>
  <c r="G44" i="2"/>
  <c r="Y44" i="2" s="1"/>
  <c r="G42" i="2"/>
  <c r="Y42" i="2" s="1"/>
  <c r="U53" i="2"/>
  <c r="U9" i="2"/>
  <c r="U16" i="2"/>
  <c r="U17" i="2"/>
  <c r="U10" i="2" l="1"/>
  <c r="U29" i="2" l="1"/>
  <c r="U44" i="2"/>
  <c r="U42" i="2" l="1"/>
</calcChain>
</file>

<file path=xl/sharedStrings.xml><?xml version="1.0" encoding="utf-8"?>
<sst xmlns="http://schemas.openxmlformats.org/spreadsheetml/2006/main" count="128" uniqueCount="81">
  <si>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</si>
  <si>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</si>
  <si>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</si>
  <si>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</si>
  <si>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</si>
  <si>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</si>
  <si>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</si>
  <si>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</si>
  <si>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</si>
  <si>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</si>
  <si>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</si>
  <si>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</si>
  <si>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</si>
  <si>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</si>
  <si>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</si>
  <si>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</si>
  <si>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</si>
  <si>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</si>
  <si>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</si>
  <si>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</si>
  <si>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</si>
  <si>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</si>
  <si>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</si>
  <si>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</si>
  <si>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</si>
  <si>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</si>
  <si>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</si>
  <si>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</si>
  <si>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</si>
  <si>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</si>
  <si>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</si>
  <si>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</si>
  <si>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</si>
  <si>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</si>
  <si>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</si>
  <si>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</si>
  <si>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</si>
  <si>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</si>
  <si>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</si>
  <si>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</si>
  <si>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</si>
  <si>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</si>
  <si>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</si>
  <si>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</si>
  <si>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</si>
  <si>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</si>
  <si>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</si>
  <si>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</si>
  <si>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</si>
  <si>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</si>
  <si>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</si>
  <si>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</si>
  <si>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</si>
  <si>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</si>
  <si>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</si>
  <si>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</si>
  <si>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</si>
  <si>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</si>
  <si>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</si>
  <si>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</si>
  <si>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</si>
  <si>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</si>
  <si>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</si>
  <si>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</si>
  <si>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</si>
  <si>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</si>
  <si>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</si>
  <si>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</si>
  <si>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</si>
  <si>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</si>
  <si>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</si>
  <si>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</si>
  <si>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</si>
  <si>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</si>
  <si>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</si>
  <si>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</si>
  <si>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</si>
  <si>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</si>
  <si>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 - Feb</t>
  </si>
  <si>
    <t>Fourth Supplementary Estimates</t>
  </si>
  <si>
    <t>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</si>
</sst>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showGridLines="0" tabSelected="1" zoomScale="80" zoomScaleNormal="80" workbookViewId="0">
      <pane xSplit="5" ySplit="7" topLeftCell="L78" activePane="bottomRight" state="frozen"/>
      <selection pane="topRight" activeCell="F1" sqref="F1"/>
      <selection pane="bottomLeft" activeCell="A8" sqref="A8"/>
      <selection pane="bottomRight" activeCell="S18" sqref="S18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7" width="13.84375" style="20" customWidth="1"/>
    <col min="18" max="18" width="12.84375" style="20" customWidth="1"/>
    <col min="19" max="19" width="18.921875" style="20" customWidth="1"/>
    <col min="20" max="20" width="13.69140625" style="20" customWidth="1"/>
    <col min="21" max="21" width="9.3828125" style="10" customWidth="1"/>
    <col min="22" max="22" width="2.15234375" style="10" customWidth="1"/>
    <col min="23" max="23" width="13.3828125" style="20" customWidth="1"/>
    <col min="24" max="24" width="12.3828125" style="20" customWidth="1"/>
    <col min="25" max="25" width="11" style="10" customWidth="1"/>
    <col min="26" max="16384" width="8.921875" style="4"/>
  </cols>
  <sheetData>
    <row r="1" spans="2:26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W1" s="19"/>
      <c r="X1" s="19"/>
    </row>
    <row r="2" spans="2:26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W2" s="19"/>
      <c r="X2" s="19"/>
    </row>
    <row r="3" spans="2:26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W3" s="19"/>
      <c r="X3" s="19"/>
    </row>
    <row r="4" spans="2:26" x14ac:dyDescent="0.35">
      <c r="B4" s="2" t="s">
        <v>14</v>
      </c>
      <c r="C4" s="2"/>
      <c r="D4" s="2"/>
      <c r="E4" s="2"/>
      <c r="F4" s="2"/>
    </row>
    <row r="5" spans="2:26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W5" s="19"/>
      <c r="X5" s="19"/>
    </row>
    <row r="6" spans="2:26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21" t="s">
        <v>49</v>
      </c>
      <c r="R6" s="44" t="s">
        <v>49</v>
      </c>
      <c r="S6" s="47" t="s">
        <v>79</v>
      </c>
      <c r="T6" s="21"/>
      <c r="U6" s="11"/>
      <c r="V6" s="11"/>
      <c r="W6" s="44" t="s">
        <v>51</v>
      </c>
      <c r="X6" s="21"/>
      <c r="Y6" s="11"/>
    </row>
    <row r="7" spans="2:26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75</v>
      </c>
      <c r="P7" s="30" t="s">
        <v>76</v>
      </c>
      <c r="Q7" s="30" t="s">
        <v>77</v>
      </c>
      <c r="R7" s="45" t="s">
        <v>78</v>
      </c>
      <c r="S7" s="45" t="str">
        <f>R7</f>
        <v>Apr - Feb</v>
      </c>
      <c r="T7" s="30" t="s">
        <v>36</v>
      </c>
      <c r="U7" s="12" t="s">
        <v>39</v>
      </c>
      <c r="V7" s="12"/>
      <c r="W7" s="45" t="str">
        <f>R7</f>
        <v>Apr - Feb</v>
      </c>
      <c r="X7" s="30" t="s">
        <v>36</v>
      </c>
      <c r="Y7" s="12" t="s">
        <v>39</v>
      </c>
    </row>
    <row r="9" spans="2:26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81277.456196796717</v>
      </c>
      <c r="Q9" s="25">
        <f t="shared" ref="Q9" si="5">SUM(Q10:Q14)</f>
        <v>64492.845058690807</v>
      </c>
      <c r="R9" s="25">
        <f t="shared" ref="R9" si="6">SUM(R10:R14)</f>
        <v>952152.64487345738</v>
      </c>
      <c r="S9" s="25">
        <f t="shared" ref="S9" si="7">SUM(S10:S14)</f>
        <v>959620.45780904696</v>
      </c>
      <c r="T9" s="37">
        <f t="shared" ref="T9:T14" si="8">R9-S9</f>
        <v>-7467.8129355895799</v>
      </c>
      <c r="U9" s="13">
        <f t="shared" ref="U9:U14" si="9">T9/ABS(S9)</f>
        <v>-7.7820484909624406E-3</v>
      </c>
      <c r="V9" s="13"/>
      <c r="W9" s="25">
        <f t="shared" ref="W9" si="10">SUM(W10:W14)</f>
        <v>898362.74274928728</v>
      </c>
      <c r="X9" s="25">
        <f t="shared" ref="X9:X14" si="11">R9-W9</f>
        <v>53789.902124170098</v>
      </c>
      <c r="Y9" s="13">
        <f t="shared" ref="Y9:Y11" si="12">X9/ABS(W9)</f>
        <v>5.9875481878906948E-2</v>
      </c>
    </row>
    <row r="10" spans="2:26" x14ac:dyDescent="0.35">
      <c r="B10" s="2"/>
      <c r="C10" s="2" t="s">
        <v>9</v>
      </c>
      <c r="D10" s="2"/>
      <c r="E10" s="2"/>
      <c r="F10" s="2"/>
      <c r="G10" s="23">
        <f t="shared" ref="G10:S10" si="13">G55</f>
        <v>67665.022052820001</v>
      </c>
      <c r="H10" s="23">
        <f t="shared" si="13"/>
        <v>69681.086521499994</v>
      </c>
      <c r="I10" s="23">
        <f t="shared" si="13"/>
        <v>75959.499483784006</v>
      </c>
      <c r="J10" s="23">
        <f t="shared" si="13"/>
        <v>73376.514952254001</v>
      </c>
      <c r="K10" s="23">
        <f t="shared" ref="K10:L10" si="14">K55</f>
        <v>69493.370505610001</v>
      </c>
      <c r="L10" s="23">
        <f t="shared" si="14"/>
        <v>80734.429704010006</v>
      </c>
      <c r="M10" s="23">
        <f t="shared" ref="M10:N10" si="15">M55</f>
        <v>61564.121565420995</v>
      </c>
      <c r="N10" s="23">
        <f t="shared" si="15"/>
        <v>66875.413277979998</v>
      </c>
      <c r="O10" s="23">
        <f t="shared" ref="O10:P10" si="16">O55</f>
        <v>82350.499640884009</v>
      </c>
      <c r="P10" s="23">
        <f t="shared" si="16"/>
        <v>74624.154667229988</v>
      </c>
      <c r="Q10" s="23">
        <f t="shared" ref="Q10" si="17">Q55</f>
        <v>61251.035698220003</v>
      </c>
      <c r="R10" s="23">
        <f t="shared" si="13"/>
        <v>783575.14806971303</v>
      </c>
      <c r="S10" s="23">
        <f t="shared" si="13"/>
        <v>784053.70007307688</v>
      </c>
      <c r="T10" s="46">
        <f t="shared" si="8"/>
        <v>-478.55200336384587</v>
      </c>
      <c r="U10" s="14">
        <f t="shared" si="9"/>
        <v>-6.1035615713470005E-4</v>
      </c>
      <c r="V10" s="14"/>
      <c r="W10" s="23">
        <f>W55</f>
        <v>752764.52043770906</v>
      </c>
      <c r="X10" s="23">
        <f t="shared" si="11"/>
        <v>30810.627632003976</v>
      </c>
      <c r="Y10" s="14">
        <f t="shared" si="12"/>
        <v>4.0929967865765721E-2</v>
      </c>
    </row>
    <row r="11" spans="2:26" x14ac:dyDescent="0.35">
      <c r="B11" s="2"/>
      <c r="C11" s="2" t="s">
        <v>15</v>
      </c>
      <c r="D11" s="2"/>
      <c r="E11" s="2"/>
      <c r="F11" s="2"/>
      <c r="G11" s="23">
        <f t="shared" ref="G11:S11" si="18">G88</f>
        <v>5898.56221396</v>
      </c>
      <c r="H11" s="23">
        <f t="shared" si="18"/>
        <v>4614.2396835700001</v>
      </c>
      <c r="I11" s="23">
        <f t="shared" si="18"/>
        <v>7865.9500028800003</v>
      </c>
      <c r="J11" s="23">
        <f t="shared" si="18"/>
        <v>69407.728855559995</v>
      </c>
      <c r="K11" s="23">
        <f t="shared" ref="K11:L11" si="19">K88</f>
        <v>3652.0866878100001</v>
      </c>
      <c r="L11" s="23">
        <f t="shared" si="19"/>
        <v>7636.8143888300001</v>
      </c>
      <c r="M11" s="23">
        <f t="shared" ref="M11:N11" si="20">M88</f>
        <v>3379.3840911299999</v>
      </c>
      <c r="N11" s="23">
        <f t="shared" si="20"/>
        <v>19504.042592350001</v>
      </c>
      <c r="O11" s="23">
        <f t="shared" ref="O11:P11" si="21">O88</f>
        <v>34168.364346349998</v>
      </c>
      <c r="P11" s="23">
        <f t="shared" si="21"/>
        <v>6507.6702646863259</v>
      </c>
      <c r="Q11" s="23">
        <f t="shared" ref="Q11" si="22">Q88</f>
        <v>3014.5924437100002</v>
      </c>
      <c r="R11" s="23">
        <f t="shared" si="18"/>
        <v>165649.4355708363</v>
      </c>
      <c r="S11" s="23">
        <f t="shared" si="18"/>
        <v>172192.28052287555</v>
      </c>
      <c r="T11" s="46">
        <f t="shared" si="8"/>
        <v>-6542.844952039246</v>
      </c>
      <c r="U11" s="14">
        <f t="shared" si="9"/>
        <v>-3.7997318649659426E-2</v>
      </c>
      <c r="V11" s="14"/>
      <c r="W11" s="23">
        <f>W88</f>
        <v>140014.12605554698</v>
      </c>
      <c r="X11" s="23">
        <f t="shared" si="11"/>
        <v>25635.309515289322</v>
      </c>
      <c r="Y11" s="14">
        <f t="shared" si="12"/>
        <v>0.18309087973822855</v>
      </c>
    </row>
    <row r="12" spans="2:26" x14ac:dyDescent="0.35">
      <c r="B12" s="2"/>
      <c r="C12" s="2" t="s">
        <v>11</v>
      </c>
      <c r="D12" s="2"/>
      <c r="E12" s="2"/>
      <c r="F12" s="2"/>
      <c r="G12" s="23">
        <f t="shared" ref="G12:S12" si="23">G90</f>
        <v>0</v>
      </c>
      <c r="H12" s="23">
        <f t="shared" si="23"/>
        <v>0</v>
      </c>
      <c r="I12" s="23">
        <f t="shared" si="23"/>
        <v>0</v>
      </c>
      <c r="J12" s="23">
        <f t="shared" si="23"/>
        <v>0</v>
      </c>
      <c r="K12" s="23">
        <f t="shared" ref="K12:L12" si="24">K90</f>
        <v>0</v>
      </c>
      <c r="L12" s="23">
        <f t="shared" si="24"/>
        <v>0</v>
      </c>
      <c r="M12" s="23">
        <f t="shared" ref="M12:N12" si="25">M90</f>
        <v>0</v>
      </c>
      <c r="N12" s="23">
        <f t="shared" si="25"/>
        <v>0</v>
      </c>
      <c r="O12" s="23">
        <f t="shared" ref="O12:P12" si="26">O90</f>
        <v>121.62782987</v>
      </c>
      <c r="P12" s="23">
        <f t="shared" si="26"/>
        <v>119.82294521</v>
      </c>
      <c r="Q12" s="23">
        <f t="shared" ref="Q12" si="27">Q90</f>
        <v>0</v>
      </c>
      <c r="R12" s="23">
        <f t="shared" si="23"/>
        <v>241.45077508</v>
      </c>
      <c r="S12" s="23">
        <f t="shared" si="23"/>
        <v>363.890787945</v>
      </c>
      <c r="T12" s="46">
        <f t="shared" si="8"/>
        <v>-122.440012865</v>
      </c>
      <c r="U12" s="14">
        <v>0</v>
      </c>
      <c r="V12" s="14"/>
      <c r="W12" s="23">
        <f>W90</f>
        <v>0</v>
      </c>
      <c r="X12" s="23">
        <f t="shared" si="11"/>
        <v>241.45077508</v>
      </c>
      <c r="Y12" s="14">
        <v>0</v>
      </c>
    </row>
    <row r="13" spans="2:26" x14ac:dyDescent="0.35">
      <c r="B13" s="2"/>
      <c r="C13" s="2" t="s">
        <v>16</v>
      </c>
      <c r="D13" s="2"/>
      <c r="E13" s="2"/>
      <c r="F13" s="2"/>
      <c r="G13" s="23">
        <f t="shared" ref="G13:S13" si="28">G92</f>
        <v>0</v>
      </c>
      <c r="H13" s="23">
        <f t="shared" si="28"/>
        <v>0</v>
      </c>
      <c r="I13" s="23">
        <f t="shared" si="28"/>
        <v>0</v>
      </c>
      <c r="J13" s="23">
        <f t="shared" si="28"/>
        <v>0</v>
      </c>
      <c r="K13" s="23">
        <f t="shared" ref="K13:L13" si="29">K92</f>
        <v>0</v>
      </c>
      <c r="L13" s="23">
        <f t="shared" si="29"/>
        <v>0</v>
      </c>
      <c r="M13" s="23">
        <f t="shared" ref="M13:N13" si="30">M92</f>
        <v>0</v>
      </c>
      <c r="N13" s="23">
        <f t="shared" si="30"/>
        <v>0</v>
      </c>
      <c r="O13" s="23">
        <f t="shared" ref="O13:P13" si="31">O92</f>
        <v>0</v>
      </c>
      <c r="P13" s="23">
        <f t="shared" si="31"/>
        <v>0</v>
      </c>
      <c r="Q13" s="23">
        <f t="shared" ref="Q13" si="32">Q92</f>
        <v>0</v>
      </c>
      <c r="R13" s="23">
        <f t="shared" si="28"/>
        <v>0</v>
      </c>
      <c r="S13" s="23">
        <f t="shared" si="28"/>
        <v>0</v>
      </c>
      <c r="T13" s="46">
        <f t="shared" si="8"/>
        <v>0</v>
      </c>
      <c r="U13" s="14">
        <v>0</v>
      </c>
      <c r="V13" s="14"/>
      <c r="W13" s="23">
        <f>W92</f>
        <v>0</v>
      </c>
      <c r="X13" s="23">
        <f t="shared" si="11"/>
        <v>0</v>
      </c>
      <c r="Y13" s="14">
        <v>0</v>
      </c>
      <c r="Z13" s="9"/>
    </row>
    <row r="14" spans="2:26" x14ac:dyDescent="0.35">
      <c r="B14" s="2"/>
      <c r="C14" s="2" t="s">
        <v>13</v>
      </c>
      <c r="D14" s="2"/>
      <c r="E14" s="2"/>
      <c r="F14" s="2"/>
      <c r="G14" s="23">
        <f t="shared" ref="G14:S14" si="33">G94</f>
        <v>375.4973825670001</v>
      </c>
      <c r="H14" s="23">
        <f t="shared" si="33"/>
        <v>0</v>
      </c>
      <c r="I14" s="23">
        <f t="shared" si="33"/>
        <v>129.07633596049999</v>
      </c>
      <c r="J14" s="23">
        <f t="shared" si="33"/>
        <v>229.74523045399997</v>
      </c>
      <c r="K14" s="23">
        <f t="shared" ref="K14:L14" si="34">K94</f>
        <v>332.85846642090002</v>
      </c>
      <c r="L14" s="23">
        <f t="shared" si="34"/>
        <v>0</v>
      </c>
      <c r="M14" s="23">
        <f t="shared" ref="M14:N14" si="35">M94</f>
        <v>111.41400374999999</v>
      </c>
      <c r="N14" s="23">
        <f t="shared" si="35"/>
        <v>157.56034798410002</v>
      </c>
      <c r="O14" s="23">
        <f t="shared" ref="O14:P14" si="36">O94</f>
        <v>1097.4334542602999</v>
      </c>
      <c r="P14" s="23">
        <f t="shared" si="36"/>
        <v>25.8083196704</v>
      </c>
      <c r="Q14" s="23">
        <f t="shared" ref="Q14" si="37">Q94</f>
        <v>227.21691676080002</v>
      </c>
      <c r="R14" s="23">
        <f t="shared" si="33"/>
        <v>2686.6104578280001</v>
      </c>
      <c r="S14" s="23">
        <f t="shared" si="33"/>
        <v>3010.586425149585</v>
      </c>
      <c r="T14" s="46">
        <f t="shared" si="8"/>
        <v>-323.9759673215849</v>
      </c>
      <c r="U14" s="14">
        <f t="shared" si="9"/>
        <v>-0.10761224611098408</v>
      </c>
      <c r="V14" s="14"/>
      <c r="W14" s="23">
        <f>W94</f>
        <v>5584.0962560312</v>
      </c>
      <c r="X14" s="23">
        <f t="shared" si="11"/>
        <v>-2897.4857982031999</v>
      </c>
      <c r="Y14" s="14">
        <f t="shared" ref="Y14" si="38">X14/ABS(W14)</f>
        <v>-0.51888177877910324</v>
      </c>
    </row>
    <row r="15" spans="2:26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14"/>
      <c r="V15" s="14"/>
      <c r="W15" s="24"/>
      <c r="X15" s="24"/>
      <c r="Y15" s="14"/>
    </row>
    <row r="16" spans="2:26" s="5" customFormat="1" x14ac:dyDescent="0.35">
      <c r="B16" s="5" t="s">
        <v>2</v>
      </c>
      <c r="C16" s="6"/>
      <c r="D16" s="6"/>
      <c r="E16" s="6"/>
      <c r="F16" s="6"/>
      <c r="G16" s="25">
        <f t="shared" ref="G16:S16" si="39">G17+G26</f>
        <v>89439.686284812997</v>
      </c>
      <c r="H16" s="25">
        <f t="shared" ref="H16:R16" si="40">H17+H26</f>
        <v>94440.407223120026</v>
      </c>
      <c r="I16" s="25">
        <f t="shared" ref="I16:J16" si="41">I17+I26</f>
        <v>86556.972921850014</v>
      </c>
      <c r="J16" s="25">
        <f t="shared" si="41"/>
        <v>104308.50514538997</v>
      </c>
      <c r="K16" s="25">
        <f t="shared" ref="K16:P16" si="42">K17+K26</f>
        <v>91693.122361969974</v>
      </c>
      <c r="L16" s="25">
        <f t="shared" si="42"/>
        <v>86090.768409449927</v>
      </c>
      <c r="M16" s="25">
        <f t="shared" si="42"/>
        <v>84426.528455920052</v>
      </c>
      <c r="N16" s="25">
        <f t="shared" si="42"/>
        <v>90391.955448970155</v>
      </c>
      <c r="O16" s="25">
        <f t="shared" si="42"/>
        <v>103704.59225854989</v>
      </c>
      <c r="P16" s="25">
        <f t="shared" si="42"/>
        <v>106626.83430481015</v>
      </c>
      <c r="Q16" s="25">
        <f t="shared" ref="Q16" si="43">Q17+Q26</f>
        <v>96253.186342359913</v>
      </c>
      <c r="R16" s="25">
        <f t="shared" si="40"/>
        <v>1033932.5591572031</v>
      </c>
      <c r="S16" s="25">
        <f t="shared" si="39"/>
        <v>1053534.2539169909</v>
      </c>
      <c r="T16" s="37">
        <f>R16-S16</f>
        <v>-19601.694759787875</v>
      </c>
      <c r="U16" s="13">
        <f>T16/ABS(S16)</f>
        <v>-1.8605654905770451E-2</v>
      </c>
      <c r="V16" s="13"/>
      <c r="W16" s="25">
        <f t="shared" ref="W16" si="44">W17+W26</f>
        <v>941468.78437034402</v>
      </c>
      <c r="X16" s="25">
        <f t="shared" ref="X16:X24" si="45">R16-W16</f>
        <v>92463.774786859052</v>
      </c>
      <c r="Y16" s="13">
        <f>X16/ABS(W16)</f>
        <v>9.8212257614785373E-2</v>
      </c>
    </row>
    <row r="17" spans="2:25" x14ac:dyDescent="0.35">
      <c r="B17" s="2"/>
      <c r="C17" s="2" t="s">
        <v>17</v>
      </c>
      <c r="D17" s="2"/>
      <c r="E17" s="2"/>
      <c r="F17" s="2"/>
      <c r="G17" s="23">
        <f t="shared" ref="G17:S17" si="46">G18+G19+G22</f>
        <v>89173.117848292997</v>
      </c>
      <c r="H17" s="23">
        <f t="shared" si="46"/>
        <v>89041.842574240029</v>
      </c>
      <c r="I17" s="23">
        <f t="shared" si="46"/>
        <v>83413.023296260013</v>
      </c>
      <c r="J17" s="23">
        <f t="shared" si="46"/>
        <v>99221.838802439961</v>
      </c>
      <c r="K17" s="23">
        <f t="shared" ref="K17:P17" si="47">K18+K19+K22</f>
        <v>88407.493700239967</v>
      </c>
      <c r="L17" s="23">
        <f t="shared" si="47"/>
        <v>84070.386352769929</v>
      </c>
      <c r="M17" s="23">
        <f t="shared" si="47"/>
        <v>81884.547651670058</v>
      </c>
      <c r="N17" s="23">
        <f t="shared" si="47"/>
        <v>85716.220509890147</v>
      </c>
      <c r="O17" s="23">
        <f t="shared" si="47"/>
        <v>98960.291929149898</v>
      </c>
      <c r="P17" s="23">
        <f t="shared" si="47"/>
        <v>103048.27279167016</v>
      </c>
      <c r="Q17" s="23">
        <f t="shared" ref="Q17" si="48">Q18+Q19+Q22</f>
        <v>92408.534079279911</v>
      </c>
      <c r="R17" s="23">
        <f t="shared" si="46"/>
        <v>995345.56953590305</v>
      </c>
      <c r="S17" s="23">
        <f t="shared" si="46"/>
        <v>1014215.3961812338</v>
      </c>
      <c r="T17" s="46">
        <f t="shared" ref="T17:T24" si="49">R17-S17</f>
        <v>-18869.826645330759</v>
      </c>
      <c r="U17" s="14">
        <f t="shared" ref="U17:U24" si="50">T17/ABS(S17)</f>
        <v>-1.8605344304947667E-2</v>
      </c>
      <c r="V17" s="14"/>
      <c r="W17" s="23">
        <f>W18+W19+W22</f>
        <v>892751.09727033402</v>
      </c>
      <c r="X17" s="23">
        <f t="shared" si="45"/>
        <v>102594.47226556903</v>
      </c>
      <c r="Y17" s="14">
        <f t="shared" ref="Y17:Y24" si="51">X17/ABS(W17)</f>
        <v>0.1149194580429649</v>
      </c>
    </row>
    <row r="18" spans="2:25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23">
        <v>32450.189300489914</v>
      </c>
      <c r="R18" s="46">
        <f>SUM(G18:Q18)</f>
        <v>371012.46515896305</v>
      </c>
      <c r="S18" s="23">
        <v>383186.43194227829</v>
      </c>
      <c r="T18" s="46">
        <f t="shared" si="49"/>
        <v>-12173.966783315234</v>
      </c>
      <c r="U18" s="14">
        <f t="shared" si="50"/>
        <v>-3.1770349283006642E-2</v>
      </c>
      <c r="V18" s="14"/>
      <c r="W18" s="23">
        <v>321444.56500234408</v>
      </c>
      <c r="X18" s="23">
        <f t="shared" si="45"/>
        <v>49567.900156618969</v>
      </c>
      <c r="Y18" s="14">
        <f t="shared" si="51"/>
        <v>0.15420357210350563</v>
      </c>
    </row>
    <row r="19" spans="2:25" x14ac:dyDescent="0.35">
      <c r="B19" s="2"/>
      <c r="C19" s="2"/>
      <c r="D19" s="2" t="s">
        <v>43</v>
      </c>
      <c r="E19" s="2"/>
      <c r="F19" s="2"/>
      <c r="G19" s="23">
        <f t="shared" ref="G19:S19" si="52">G20+G21</f>
        <v>42100.017</v>
      </c>
      <c r="H19" s="23">
        <f t="shared" si="52"/>
        <v>44017.669000000002</v>
      </c>
      <c r="I19" s="23">
        <f t="shared" si="52"/>
        <v>41982.146999999997</v>
      </c>
      <c r="J19" s="23">
        <f t="shared" si="52"/>
        <v>47613.900999999998</v>
      </c>
      <c r="K19" s="23">
        <f t="shared" ref="K19:P19" si="53">K20+K21</f>
        <v>40504.519999999997</v>
      </c>
      <c r="L19" s="23">
        <f t="shared" si="53"/>
        <v>38836.192999999999</v>
      </c>
      <c r="M19" s="23">
        <f t="shared" si="53"/>
        <v>41481.275000000001</v>
      </c>
      <c r="N19" s="23">
        <f t="shared" si="53"/>
        <v>43169.900999999998</v>
      </c>
      <c r="O19" s="23">
        <f t="shared" si="53"/>
        <v>41455.864000000001</v>
      </c>
      <c r="P19" s="23">
        <f t="shared" si="53"/>
        <v>44439.161</v>
      </c>
      <c r="Q19" s="23">
        <f t="shared" ref="Q19" si="54">Q20+Q21</f>
        <v>42211.328000000001</v>
      </c>
      <c r="R19" s="23">
        <f t="shared" si="52"/>
        <v>467811.97599999997</v>
      </c>
      <c r="S19" s="23">
        <f t="shared" si="52"/>
        <v>470732.98084376403</v>
      </c>
      <c r="T19" s="46">
        <f t="shared" si="49"/>
        <v>-2921.0048437640653</v>
      </c>
      <c r="U19" s="14">
        <f t="shared" si="50"/>
        <v>-6.2052266627426831E-3</v>
      </c>
      <c r="V19" s="14"/>
      <c r="W19" s="23">
        <f>W20+W21</f>
        <v>407311.42421283998</v>
      </c>
      <c r="X19" s="23">
        <f t="shared" si="45"/>
        <v>60500.551787159988</v>
      </c>
      <c r="Y19" s="14">
        <f t="shared" si="51"/>
        <v>0.14853634882469074</v>
      </c>
    </row>
    <row r="20" spans="2:25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23">
        <v>39405.88662307</v>
      </c>
      <c r="R20" s="46">
        <f>SUM(G20:Q20)</f>
        <v>435833.11230892997</v>
      </c>
      <c r="S20" s="23">
        <v>438941.89771005919</v>
      </c>
      <c r="T20" s="46">
        <f t="shared" si="49"/>
        <v>-3108.785401129222</v>
      </c>
      <c r="U20" s="14">
        <f t="shared" si="50"/>
        <v>-7.0824530931032567E-3</v>
      </c>
      <c r="V20" s="14"/>
      <c r="W20" s="23">
        <v>385907.50596071198</v>
      </c>
      <c r="X20" s="23">
        <f t="shared" si="45"/>
        <v>49925.606348217989</v>
      </c>
      <c r="Y20" s="14">
        <f t="shared" si="51"/>
        <v>0.12937194943624847</v>
      </c>
    </row>
    <row r="21" spans="2:25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23">
        <v>2805.4413769300004</v>
      </c>
      <c r="R21" s="46">
        <f>SUM(G21:Q21)</f>
        <v>31978.863691070004</v>
      </c>
      <c r="S21" s="23">
        <v>31791.083133704815</v>
      </c>
      <c r="T21" s="46">
        <f t="shared" si="49"/>
        <v>187.78055736518945</v>
      </c>
      <c r="U21" s="14">
        <f t="shared" si="50"/>
        <v>5.9067052410713573E-3</v>
      </c>
      <c r="V21" s="14"/>
      <c r="W21" s="23">
        <v>21403.918252128002</v>
      </c>
      <c r="X21" s="23">
        <f t="shared" si="45"/>
        <v>10574.945438942003</v>
      </c>
      <c r="Y21" s="14">
        <f t="shared" si="51"/>
        <v>0.49406586749090342</v>
      </c>
    </row>
    <row r="22" spans="2:25" x14ac:dyDescent="0.35">
      <c r="B22" s="2"/>
      <c r="C22" s="2"/>
      <c r="D22" s="2" t="s">
        <v>25</v>
      </c>
      <c r="E22" s="2"/>
      <c r="F22" s="2"/>
      <c r="G22" s="23">
        <f t="shared" ref="G22:S22" si="55">G23+G24</f>
        <v>11374.11815604</v>
      </c>
      <c r="H22" s="23">
        <f t="shared" ref="H22:R22" si="56">H23+H24</f>
        <v>16231.143917810001</v>
      </c>
      <c r="I22" s="23">
        <f t="shared" ref="I22:J22" si="57">I23+I24</f>
        <v>9488.9631475499991</v>
      </c>
      <c r="J22" s="23">
        <f t="shared" si="57"/>
        <v>15336.087238559998</v>
      </c>
      <c r="K22" s="23">
        <f t="shared" ref="K22:P22" si="58">K23+K24</f>
        <v>15827.913133560001</v>
      </c>
      <c r="L22" s="23">
        <f t="shared" si="58"/>
        <v>18531.735567610001</v>
      </c>
      <c r="M22" s="23">
        <f t="shared" si="58"/>
        <v>11575.102723119999</v>
      </c>
      <c r="N22" s="23">
        <f t="shared" si="58"/>
        <v>14324.68527799</v>
      </c>
      <c r="O22" s="23">
        <f t="shared" si="58"/>
        <v>11883.40655924</v>
      </c>
      <c r="P22" s="23">
        <f t="shared" si="58"/>
        <v>14200.955876670003</v>
      </c>
      <c r="Q22" s="23">
        <f t="shared" ref="Q22" si="59">Q23+Q24</f>
        <v>17747.016778790003</v>
      </c>
      <c r="R22" s="23">
        <f t="shared" si="56"/>
        <v>156521.12837694</v>
      </c>
      <c r="S22" s="23">
        <f t="shared" si="55"/>
        <v>160295.98339519149</v>
      </c>
      <c r="T22" s="46">
        <f t="shared" si="49"/>
        <v>-3774.8550182514882</v>
      </c>
      <c r="U22" s="14">
        <f t="shared" si="50"/>
        <v>-2.3549280139758794E-2</v>
      </c>
      <c r="V22" s="14"/>
      <c r="W22" s="23">
        <f t="shared" ref="W22" si="60">W23+W24</f>
        <v>163995.10805514999</v>
      </c>
      <c r="X22" s="23">
        <f t="shared" si="45"/>
        <v>-7473.9796782099875</v>
      </c>
      <c r="Y22" s="14">
        <f t="shared" si="51"/>
        <v>-4.5574406254219241E-2</v>
      </c>
    </row>
    <row r="23" spans="2:25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23">
        <v>13737.544167590002</v>
      </c>
      <c r="R23" s="46">
        <f>SUM(G23:Q23)</f>
        <v>71830.418780790002</v>
      </c>
      <c r="S23" s="23">
        <v>69313.845935756501</v>
      </c>
      <c r="T23" s="46">
        <f t="shared" si="49"/>
        <v>2516.5728450335009</v>
      </c>
      <c r="U23" s="14">
        <f t="shared" si="50"/>
        <v>3.6306928450716543E-2</v>
      </c>
      <c r="V23" s="14"/>
      <c r="W23" s="23">
        <v>69040.170658539995</v>
      </c>
      <c r="X23" s="23">
        <f t="shared" si="45"/>
        <v>2790.2481222500064</v>
      </c>
      <c r="Y23" s="14">
        <f t="shared" si="51"/>
        <v>4.0414849726401476E-2</v>
      </c>
    </row>
    <row r="24" spans="2:25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23">
        <v>4009.4726111999998</v>
      </c>
      <c r="R24" s="46">
        <f>SUM(G24:Q24)</f>
        <v>84690.709596150002</v>
      </c>
      <c r="S24" s="23">
        <v>90982.137459435005</v>
      </c>
      <c r="T24" s="46">
        <f t="shared" si="49"/>
        <v>-6291.4278632850037</v>
      </c>
      <c r="U24" s="14">
        <f t="shared" si="50"/>
        <v>-6.9150143522293914E-2</v>
      </c>
      <c r="V24" s="14"/>
      <c r="W24" s="23">
        <v>94954.937396609996</v>
      </c>
      <c r="X24" s="23">
        <f t="shared" si="45"/>
        <v>-10264.227800459994</v>
      </c>
      <c r="Y24" s="14">
        <f t="shared" si="51"/>
        <v>-0.10809577765912401</v>
      </c>
    </row>
    <row r="25" spans="2:25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14"/>
      <c r="V25" s="14"/>
      <c r="W25" s="24"/>
      <c r="X25" s="24"/>
      <c r="Y25" s="14"/>
    </row>
    <row r="26" spans="2:25" x14ac:dyDescent="0.35">
      <c r="B26" s="2"/>
      <c r="C26" s="2" t="s">
        <v>18</v>
      </c>
      <c r="D26" s="2"/>
      <c r="E26" s="2"/>
      <c r="F26" s="2"/>
      <c r="G26" s="23">
        <f t="shared" ref="G26:S26" si="61">G27</f>
        <v>266.56843652000003</v>
      </c>
      <c r="H26" s="23">
        <f t="shared" si="61"/>
        <v>5398.5646488800003</v>
      </c>
      <c r="I26" s="23">
        <f t="shared" si="61"/>
        <v>3143.9496255900003</v>
      </c>
      <c r="J26" s="23">
        <f t="shared" si="61"/>
        <v>5086.6663429499995</v>
      </c>
      <c r="K26" s="23">
        <f t="shared" si="61"/>
        <v>3285.6286617299997</v>
      </c>
      <c r="L26" s="23">
        <f t="shared" si="61"/>
        <v>2020.3820566799989</v>
      </c>
      <c r="M26" s="23">
        <f t="shared" si="61"/>
        <v>2541.9808042499999</v>
      </c>
      <c r="N26" s="23">
        <f t="shared" si="61"/>
        <v>4675.7349390800027</v>
      </c>
      <c r="O26" s="23">
        <f t="shared" si="61"/>
        <v>4744.3003294</v>
      </c>
      <c r="P26" s="23">
        <f t="shared" si="61"/>
        <v>3578.5615131399959</v>
      </c>
      <c r="Q26" s="23">
        <f t="shared" si="61"/>
        <v>3844.6522630800027</v>
      </c>
      <c r="R26" s="23">
        <f t="shared" si="61"/>
        <v>38586.989621300003</v>
      </c>
      <c r="S26" s="23">
        <f t="shared" si="61"/>
        <v>39318.857735757229</v>
      </c>
      <c r="T26" s="46">
        <f t="shared" ref="T26:T27" si="62">R26-S26</f>
        <v>-731.8681144572256</v>
      </c>
      <c r="U26" s="14">
        <f t="shared" ref="U26:U27" si="63">T26/ABS(S26)</f>
        <v>-1.8613666739144673E-2</v>
      </c>
      <c r="V26" s="14"/>
      <c r="W26" s="23">
        <f>W27</f>
        <v>48717.687100009993</v>
      </c>
      <c r="X26" s="23">
        <f t="shared" ref="X26:X27" si="64">R26-W26</f>
        <v>-10130.69747870999</v>
      </c>
      <c r="Y26" s="14">
        <f t="shared" ref="Y26:Y27" si="65">X26/ABS(W26)</f>
        <v>-0.20794701230198409</v>
      </c>
    </row>
    <row r="27" spans="2:25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23">
        <v>3844.6522630800027</v>
      </c>
      <c r="R27" s="46">
        <f>SUM(G27:Q27)</f>
        <v>38586.989621300003</v>
      </c>
      <c r="S27" s="23">
        <v>39318.857735757229</v>
      </c>
      <c r="T27" s="46">
        <f t="shared" si="62"/>
        <v>-731.8681144572256</v>
      </c>
      <c r="U27" s="14">
        <f t="shared" si="63"/>
        <v>-1.8613666739144673E-2</v>
      </c>
      <c r="V27" s="14"/>
      <c r="W27" s="23">
        <v>48717.687100009993</v>
      </c>
      <c r="X27" s="23">
        <f t="shared" si="64"/>
        <v>-10130.69747870999</v>
      </c>
      <c r="Y27" s="14">
        <f t="shared" si="65"/>
        <v>-0.20794701230198409</v>
      </c>
    </row>
    <row r="28" spans="2:25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14"/>
      <c r="V28" s="14"/>
      <c r="W28" s="24"/>
      <c r="X28" s="24"/>
      <c r="Y28" s="14"/>
    </row>
    <row r="29" spans="2:25" s="5" customFormat="1" x14ac:dyDescent="0.35">
      <c r="B29" s="5" t="s">
        <v>3</v>
      </c>
      <c r="C29" s="6"/>
      <c r="D29" s="6"/>
      <c r="E29" s="6"/>
      <c r="F29" s="6"/>
      <c r="G29" s="25">
        <f t="shared" ref="G29:S29" si="66">+G9-G16</f>
        <v>-15500.604635465992</v>
      </c>
      <c r="H29" s="25">
        <f t="shared" si="66"/>
        <v>-20145.081018050027</v>
      </c>
      <c r="I29" s="25">
        <f t="shared" si="66"/>
        <v>-2602.4470992255083</v>
      </c>
      <c r="J29" s="25">
        <f t="shared" si="66"/>
        <v>38705.483892878023</v>
      </c>
      <c r="K29" s="25">
        <f t="shared" ref="K29:P29" si="67">+K9-K16</f>
        <v>-18214.806702129063</v>
      </c>
      <c r="L29" s="25">
        <f t="shared" si="67"/>
        <v>2280.4756833900756</v>
      </c>
      <c r="M29" s="25">
        <f t="shared" si="67"/>
        <v>-19371.60879561906</v>
      </c>
      <c r="N29" s="25">
        <f t="shared" si="67"/>
        <v>-3854.9392306560621</v>
      </c>
      <c r="O29" s="25">
        <f t="shared" si="67"/>
        <v>14033.33301281443</v>
      </c>
      <c r="P29" s="25">
        <f t="shared" si="67"/>
        <v>-25349.378108013436</v>
      </c>
      <c r="Q29" s="25">
        <f t="shared" ref="Q29" si="68">+Q9-Q16</f>
        <v>-31760.341283669106</v>
      </c>
      <c r="R29" s="25">
        <f t="shared" si="66"/>
        <v>-81779.914283745689</v>
      </c>
      <c r="S29" s="25">
        <f t="shared" si="66"/>
        <v>-93913.796107943985</v>
      </c>
      <c r="T29" s="37">
        <f t="shared" ref="T29:T31" si="69">R29-S29</f>
        <v>12133.881824198295</v>
      </c>
      <c r="U29" s="13">
        <f>T29/ABS(S29)</f>
        <v>0.12920233583414817</v>
      </c>
      <c r="V29" s="13"/>
      <c r="W29" s="25">
        <f>+W9-W16</f>
        <v>-43106.041621056735</v>
      </c>
      <c r="X29" s="25">
        <f t="shared" ref="X29:X31" si="70">R29-W29</f>
        <v>-38673.872662688955</v>
      </c>
      <c r="Y29" s="13">
        <f>X29/ABS(W29)</f>
        <v>-0.89717986640177316</v>
      </c>
    </row>
    <row r="30" spans="2:25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14"/>
      <c r="V30" s="14"/>
      <c r="W30" s="25"/>
      <c r="X30" s="25"/>
      <c r="Y30" s="14"/>
    </row>
    <row r="31" spans="2:25" s="5" customFormat="1" x14ac:dyDescent="0.35">
      <c r="B31" s="5" t="s">
        <v>4</v>
      </c>
      <c r="C31" s="6"/>
      <c r="D31" s="6"/>
      <c r="E31" s="6"/>
      <c r="F31" s="6"/>
      <c r="G31" s="25">
        <f t="shared" ref="G31:S31" si="71">G32+G33</f>
        <v>35084.898954922399</v>
      </c>
      <c r="H31" s="25">
        <f t="shared" ref="H31:R31" si="72">H32+H33</f>
        <v>3729.3169787699999</v>
      </c>
      <c r="I31" s="25">
        <f t="shared" ref="I31:J31" si="73">I32+I33</f>
        <v>16178.111524865602</v>
      </c>
      <c r="J31" s="25">
        <f t="shared" si="73"/>
        <v>15246.081584214</v>
      </c>
      <c r="K31" s="25">
        <f t="shared" ref="K31:P31" si="74">K32+K33</f>
        <v>17167.100464484</v>
      </c>
      <c r="L31" s="25">
        <f t="shared" si="74"/>
        <v>1543.7706077759999</v>
      </c>
      <c r="M31" s="25">
        <f t="shared" si="74"/>
        <v>19324.409017059999</v>
      </c>
      <c r="N31" s="25">
        <f t="shared" si="74"/>
        <v>3044.1698759074998</v>
      </c>
      <c r="O31" s="25">
        <f t="shared" si="74"/>
        <v>26460.667085975401</v>
      </c>
      <c r="P31" s="25">
        <f t="shared" si="74"/>
        <v>110265.02423477531</v>
      </c>
      <c r="Q31" s="25">
        <f t="shared" ref="Q31" si="75">Q32+Q33</f>
        <v>45750.549169305799</v>
      </c>
      <c r="R31" s="25">
        <f t="shared" si="72"/>
        <v>293794.09949805599</v>
      </c>
      <c r="S31" s="25">
        <f t="shared" si="71"/>
        <v>288251.85408667568</v>
      </c>
      <c r="T31" s="37">
        <f t="shared" si="69"/>
        <v>5542.2454113803105</v>
      </c>
      <c r="U31" s="13">
        <f>T31/ABS(S31)</f>
        <v>1.9227093712687063E-2</v>
      </c>
      <c r="V31" s="13"/>
      <c r="W31" s="25">
        <f t="shared" ref="W31" si="76">W32+W33</f>
        <v>133994.27848716819</v>
      </c>
      <c r="X31" s="25">
        <f t="shared" si="70"/>
        <v>159799.8210108878</v>
      </c>
      <c r="Y31" s="13">
        <f>X31/ABS(W31)</f>
        <v>1.1925868985979937</v>
      </c>
    </row>
    <row r="32" spans="2:25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23">
        <v>45452.604632640003</v>
      </c>
      <c r="R32" s="46">
        <f>SUM(G32:Q32)</f>
        <v>214900.95522578</v>
      </c>
      <c r="S32" s="23">
        <v>206803.96258786079</v>
      </c>
      <c r="T32" s="46">
        <f t="shared" ref="T32:T33" si="77">R32-S32</f>
        <v>8096.9926379192038</v>
      </c>
      <c r="U32" s="14">
        <f t="shared" ref="U32:U33" si="78">T32/ABS(S32)</f>
        <v>3.9152985932168448E-2</v>
      </c>
      <c r="V32" s="14"/>
      <c r="W32" s="23">
        <v>85562.403484859999</v>
      </c>
      <c r="X32" s="23">
        <f t="shared" ref="X32:X33" si="79">R32-W32</f>
        <v>129338.55174092</v>
      </c>
      <c r="Y32" s="14">
        <f t="shared" ref="Y32:Y33" si="80">X32/ABS(W32)</f>
        <v>1.5116283142257225</v>
      </c>
    </row>
    <row r="33" spans="2:25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66487.912192665302</v>
      </c>
      <c r="Q33" s="23">
        <v>297.94453666580006</v>
      </c>
      <c r="R33" s="46">
        <f>SUM(G33:Q33)</f>
        <v>78893.144272275997</v>
      </c>
      <c r="S33" s="23">
        <v>81447.89149881489</v>
      </c>
      <c r="T33" s="46">
        <f t="shared" si="77"/>
        <v>-2554.7472265388933</v>
      </c>
      <c r="U33" s="14">
        <f t="shared" si="78"/>
        <v>-3.1366646570292936E-2</v>
      </c>
      <c r="V33" s="14"/>
      <c r="W33" s="23">
        <v>48431.875002308203</v>
      </c>
      <c r="X33" s="23">
        <f t="shared" si="79"/>
        <v>30461.269269967794</v>
      </c>
      <c r="Y33" s="14">
        <f t="shared" si="80"/>
        <v>0.62895085661077643</v>
      </c>
    </row>
    <row r="34" spans="2:25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14"/>
      <c r="V34" s="14"/>
      <c r="W34" s="23"/>
      <c r="X34" s="23"/>
      <c r="Y34" s="14"/>
    </row>
    <row r="35" spans="2:25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28">
        <v>494.47480009999998</v>
      </c>
      <c r="R35" s="37">
        <f>SUM(G35:Q35)</f>
        <v>4459.2246617600003</v>
      </c>
      <c r="S35" s="28">
        <v>4116.2223438011715</v>
      </c>
      <c r="T35" s="37">
        <f t="shared" ref="T35:T36" si="81">R35-S35</f>
        <v>343.00231795882883</v>
      </c>
      <c r="U35" s="13">
        <f>T35/ABS(S35)</f>
        <v>8.3329395088526603E-2</v>
      </c>
      <c r="V35" s="13"/>
      <c r="W35" s="28">
        <v>16504.141768005589</v>
      </c>
      <c r="X35" s="25">
        <f t="shared" ref="X35:X36" si="82">R35-W35</f>
        <v>-12044.91710624559</v>
      </c>
      <c r="Y35" s="13">
        <f>X35/ABS(W35)</f>
        <v>-0.72981178152477388</v>
      </c>
    </row>
    <row r="36" spans="2:25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28">
        <v>0</v>
      </c>
      <c r="R36" s="37">
        <f>SUM(G36:Q36)</f>
        <v>26051.764999999999</v>
      </c>
      <c r="S36" s="28">
        <v>26115.8825</v>
      </c>
      <c r="T36" s="37">
        <f t="shared" si="81"/>
        <v>-64.117500000000291</v>
      </c>
      <c r="U36" s="13">
        <f>T36/ABS(S36)</f>
        <v>-2.4551151966624254E-3</v>
      </c>
      <c r="V36" s="13"/>
      <c r="W36" s="28">
        <v>0</v>
      </c>
      <c r="X36" s="25">
        <f t="shared" si="82"/>
        <v>26051.764999999999</v>
      </c>
      <c r="Y36" s="13" t="s">
        <v>47</v>
      </c>
    </row>
    <row r="37" spans="2:25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14"/>
      <c r="V37" s="14"/>
      <c r="W37" s="25"/>
      <c r="X37" s="25"/>
      <c r="Y37" s="14"/>
    </row>
    <row r="38" spans="2:25" s="5" customFormat="1" x14ac:dyDescent="0.35">
      <c r="B38" s="5" t="s">
        <v>5</v>
      </c>
      <c r="C38" s="6"/>
      <c r="D38" s="6"/>
      <c r="E38" s="6"/>
      <c r="F38" s="6"/>
      <c r="G38" s="25">
        <f t="shared" ref="G38:S38" si="83">G39+G40</f>
        <v>42241.35135682</v>
      </c>
      <c r="H38" s="25">
        <f t="shared" si="83"/>
        <v>4311.2382180900022</v>
      </c>
      <c r="I38" s="25">
        <f t="shared" si="83"/>
        <v>15876.532871109999</v>
      </c>
      <c r="J38" s="25">
        <f t="shared" si="83"/>
        <v>24609.782060730002</v>
      </c>
      <c r="K38" s="25">
        <f t="shared" ref="K38:P38" si="84">K39+K40</f>
        <v>4787.5947883600002</v>
      </c>
      <c r="L38" s="25">
        <f t="shared" si="84"/>
        <v>10977.456763769998</v>
      </c>
      <c r="M38" s="25">
        <f t="shared" si="84"/>
        <v>17361.602147040001</v>
      </c>
      <c r="N38" s="25">
        <f t="shared" si="84"/>
        <v>4393.1938396000005</v>
      </c>
      <c r="O38" s="25">
        <f t="shared" si="84"/>
        <v>5454.0402031499998</v>
      </c>
      <c r="P38" s="25">
        <f t="shared" si="84"/>
        <v>6414.3521948899997</v>
      </c>
      <c r="Q38" s="25">
        <f t="shared" ref="Q38" si="85">Q39+Q40</f>
        <v>5909.9132754699995</v>
      </c>
      <c r="R38" s="25">
        <f t="shared" si="83"/>
        <v>142337.05771902998</v>
      </c>
      <c r="S38" s="25">
        <f t="shared" si="83"/>
        <v>149565.55924533686</v>
      </c>
      <c r="T38" s="37">
        <f t="shared" ref="T38:T40" si="86">R38-S38</f>
        <v>-7228.5015263068781</v>
      </c>
      <c r="U38" s="13">
        <f>T38/ABS(S38)</f>
        <v>-4.8329986948731633E-2</v>
      </c>
      <c r="V38" s="13"/>
      <c r="W38" s="25">
        <f>W39+W40</f>
        <v>195629.79432158999</v>
      </c>
      <c r="X38" s="25">
        <f t="shared" ref="X38" si="87">R38-W38</f>
        <v>-53292.736602560006</v>
      </c>
      <c r="Y38" s="13">
        <f>X38/ABS(W38)</f>
        <v>-0.27241625840976791</v>
      </c>
    </row>
    <row r="39" spans="2:25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23">
        <v>2140.8511024099998</v>
      </c>
      <c r="R39" s="46">
        <f>SUM(G39:Q39)</f>
        <v>57483.25846106001</v>
      </c>
      <c r="S39" s="23">
        <v>57530.979991368338</v>
      </c>
      <c r="T39" s="46">
        <f t="shared" si="86"/>
        <v>-47.721530308328511</v>
      </c>
      <c r="U39" s="14">
        <f t="shared" ref="U39:U40" si="88">T39/ABS(S39)</f>
        <v>-8.2949274139756371E-4</v>
      </c>
      <c r="V39" s="14"/>
      <c r="W39" s="23">
        <v>77440.656622059993</v>
      </c>
      <c r="X39" s="23">
        <f t="shared" ref="X39" si="89">R39-W39</f>
        <v>-19957.398160999983</v>
      </c>
      <c r="Y39" s="14">
        <f t="shared" ref="Y39:Y40" si="90">X39/ABS(W39)</f>
        <v>-0.25771215058776831</v>
      </c>
    </row>
    <row r="40" spans="2:25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23">
        <v>3769.0621730599996</v>
      </c>
      <c r="R40" s="46">
        <f>SUM(G40:Q40)</f>
        <v>84853.799257969978</v>
      </c>
      <c r="S40" s="23">
        <v>92034.579253968521</v>
      </c>
      <c r="T40" s="46">
        <f t="shared" si="86"/>
        <v>-7180.7799959985423</v>
      </c>
      <c r="U40" s="14">
        <f t="shared" si="88"/>
        <v>-7.8022630778625604E-2</v>
      </c>
      <c r="V40" s="14"/>
      <c r="W40" s="23">
        <v>118189.13769952999</v>
      </c>
      <c r="X40" s="23">
        <f t="shared" ref="X40" si="91">R40-W40</f>
        <v>-33335.338441560016</v>
      </c>
      <c r="Y40" s="14">
        <f t="shared" si="90"/>
        <v>-0.28205077971131165</v>
      </c>
    </row>
    <row r="41" spans="2:25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4"/>
      <c r="V41" s="14"/>
      <c r="W41" s="24"/>
      <c r="X41" s="24"/>
      <c r="Y41" s="14"/>
    </row>
    <row r="42" spans="2:25" x14ac:dyDescent="0.35">
      <c r="B42" s="5" t="s">
        <v>6</v>
      </c>
      <c r="C42" s="6"/>
      <c r="D42" s="6"/>
      <c r="E42" s="6"/>
      <c r="F42" s="6"/>
      <c r="G42" s="25">
        <f t="shared" ref="G42:S42" si="92">+G29+G31-G38+G35-G36</f>
        <v>-22151.072093113591</v>
      </c>
      <c r="H42" s="25">
        <f t="shared" si="92"/>
        <v>-20449.146071130031</v>
      </c>
      <c r="I42" s="25">
        <f t="shared" si="92"/>
        <v>-1647.451413939905</v>
      </c>
      <c r="J42" s="25">
        <f t="shared" ref="J42:K42" si="93">+J29+J31-J38+J35-J36</f>
        <v>29747.48995676202</v>
      </c>
      <c r="K42" s="25">
        <f t="shared" si="93"/>
        <v>-7139.4495520550636</v>
      </c>
      <c r="L42" s="25">
        <f t="shared" ref="L42:P42" si="94">+L29+L31-L38+L35-L36</f>
        <v>-7583.2730603239233</v>
      </c>
      <c r="M42" s="25">
        <f t="shared" si="94"/>
        <v>-16974.938442779061</v>
      </c>
      <c r="N42" s="25">
        <f t="shared" si="94"/>
        <v>-5139.3113467785624</v>
      </c>
      <c r="O42" s="25">
        <f t="shared" si="94"/>
        <v>11817.423287349833</v>
      </c>
      <c r="P42" s="25">
        <f t="shared" si="94"/>
        <v>79029.546482781865</v>
      </c>
      <c r="Q42" s="25">
        <f t="shared" ref="Q42" si="95">+Q29+Q31-Q38+Q35-Q36</f>
        <v>8574.7694102666937</v>
      </c>
      <c r="R42" s="25">
        <f t="shared" si="92"/>
        <v>48084.587157040325</v>
      </c>
      <c r="S42" s="25">
        <f t="shared" si="92"/>
        <v>22772.838577196009</v>
      </c>
      <c r="T42" s="25">
        <f>R42-S42</f>
        <v>25311.748579844316</v>
      </c>
      <c r="U42" s="13">
        <f>T42/ABS(S42)</f>
        <v>1.1114885170788806</v>
      </c>
      <c r="V42" s="13"/>
      <c r="W42" s="25">
        <f>+W29+W31-W38+W35-W36</f>
        <v>-88237.415687472938</v>
      </c>
      <c r="X42" s="25">
        <f t="shared" ref="X42" si="96">R42-W42</f>
        <v>136322.00284451328</v>
      </c>
      <c r="Y42" s="13">
        <f>X42/ABS(W42)</f>
        <v>1.5449455515260166</v>
      </c>
    </row>
    <row r="43" spans="2:25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14"/>
      <c r="V43" s="14"/>
      <c r="W43" s="25"/>
      <c r="X43" s="25"/>
      <c r="Y43" s="14"/>
    </row>
    <row r="44" spans="2:25" ht="16" thickBot="1" x14ac:dyDescent="0.4">
      <c r="B44" s="5" t="s">
        <v>7</v>
      </c>
      <c r="C44" s="6"/>
      <c r="D44" s="6"/>
      <c r="E44" s="6"/>
      <c r="F44" s="6"/>
      <c r="G44" s="25">
        <f t="shared" ref="G44:S44" si="97">+G29+G22</f>
        <v>-4126.486479425992</v>
      </c>
      <c r="H44" s="25">
        <f t="shared" si="97"/>
        <v>-3913.9371002400258</v>
      </c>
      <c r="I44" s="25">
        <f t="shared" si="97"/>
        <v>6886.5160483244908</v>
      </c>
      <c r="J44" s="25">
        <f t="shared" ref="J44:K44" si="98">+J29+J22</f>
        <v>54041.571131438017</v>
      </c>
      <c r="K44" s="25">
        <f t="shared" si="98"/>
        <v>-2386.8935685690612</v>
      </c>
      <c r="L44" s="25">
        <f t="shared" ref="L44:P44" si="99">+L29+L22</f>
        <v>20812.211251000077</v>
      </c>
      <c r="M44" s="25">
        <f t="shared" si="99"/>
        <v>-7796.5060724990617</v>
      </c>
      <c r="N44" s="25">
        <f t="shared" si="99"/>
        <v>10469.746047333938</v>
      </c>
      <c r="O44" s="25">
        <f t="shared" si="99"/>
        <v>25916.73957205443</v>
      </c>
      <c r="P44" s="25">
        <f t="shared" si="99"/>
        <v>-11148.422231343433</v>
      </c>
      <c r="Q44" s="25">
        <f t="shared" ref="Q44" si="100">+Q29+Q22</f>
        <v>-14013.324504879103</v>
      </c>
      <c r="R44" s="25">
        <f t="shared" si="97"/>
        <v>74741.214093194314</v>
      </c>
      <c r="S44" s="25">
        <f t="shared" si="97"/>
        <v>66382.187287247507</v>
      </c>
      <c r="T44" s="25">
        <f>R44-S44</f>
        <v>8359.0268059468071</v>
      </c>
      <c r="U44" s="13">
        <f>T44/ABS(S44)</f>
        <v>0.12592273842643681</v>
      </c>
      <c r="V44" s="35"/>
      <c r="W44" s="25">
        <f>+W29+W22</f>
        <v>120889.06643409326</v>
      </c>
      <c r="X44" s="25">
        <f t="shared" ref="X44" si="101">R44-W44</f>
        <v>-46147.852340898942</v>
      </c>
      <c r="Y44" s="13">
        <f>X44/ABS(W44)</f>
        <v>-0.38173718849965638</v>
      </c>
    </row>
    <row r="45" spans="2:25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18"/>
      <c r="V45" s="34"/>
      <c r="W45" s="26"/>
      <c r="X45" s="26"/>
      <c r="Y45" s="18"/>
    </row>
    <row r="46" spans="2:25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7"/>
      <c r="V46" s="17"/>
      <c r="W46" s="19"/>
      <c r="X46" s="19"/>
      <c r="Y46" s="17"/>
    </row>
    <row r="47" spans="2:25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W47" s="19"/>
      <c r="X47" s="19"/>
    </row>
    <row r="48" spans="2:25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W48" s="19"/>
      <c r="X48" s="19"/>
    </row>
    <row r="49" spans="2:25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W49" s="19"/>
      <c r="X49" s="19"/>
    </row>
    <row r="50" spans="2:25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">
        <v>49</v>
      </c>
      <c r="R50" s="21" t="str">
        <f>R6</f>
        <v>Prov.</v>
      </c>
      <c r="S50" s="47" t="str">
        <f>S6</f>
        <v>Fourth Supplementary Estimates</v>
      </c>
      <c r="T50" s="21"/>
      <c r="U50" s="11"/>
      <c r="V50" s="36"/>
      <c r="W50" s="21" t="s">
        <v>48</v>
      </c>
      <c r="X50" s="21"/>
      <c r="Y50" s="11"/>
    </row>
    <row r="51" spans="2:25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75</v>
      </c>
      <c r="P51" s="22" t="s">
        <v>76</v>
      </c>
      <c r="Q51" s="22" t="s">
        <v>77</v>
      </c>
      <c r="R51" s="22" t="str">
        <f>R7</f>
        <v>Apr - Feb</v>
      </c>
      <c r="S51" s="22" t="str">
        <f>+S7</f>
        <v>Apr - Feb</v>
      </c>
      <c r="T51" s="22" t="str">
        <f>T7</f>
        <v>Diff</v>
      </c>
      <c r="U51" s="12" t="str">
        <f>U7</f>
        <v>Diff %</v>
      </c>
      <c r="V51" s="12"/>
      <c r="W51" s="22" t="str">
        <f>+W7</f>
        <v>Apr - Feb</v>
      </c>
      <c r="X51" s="22" t="str">
        <f>X7</f>
        <v>Diff</v>
      </c>
      <c r="Y51" s="12" t="str">
        <f>Y7</f>
        <v>Diff %</v>
      </c>
    </row>
    <row r="52" spans="2:25" x14ac:dyDescent="0.35">
      <c r="B52" s="3"/>
      <c r="C52" s="3"/>
      <c r="D52" s="3"/>
      <c r="E52" s="3"/>
      <c r="F52" s="3"/>
    </row>
    <row r="53" spans="2:25" x14ac:dyDescent="0.35">
      <c r="B53" s="4" t="s">
        <v>1</v>
      </c>
      <c r="C53" s="2"/>
      <c r="D53" s="2"/>
      <c r="E53" s="2"/>
      <c r="F53" s="2"/>
      <c r="G53" s="25">
        <f t="shared" ref="G53:R53" si="102">G55+G88+G90+G92+G94</f>
        <v>73939.081649347005</v>
      </c>
      <c r="H53" s="25">
        <f t="shared" si="102"/>
        <v>74295.32620507</v>
      </c>
      <c r="I53" s="25">
        <f t="shared" ref="I53:J53" si="103">I55+I88+I90+I92+I94</f>
        <v>83954.525822624506</v>
      </c>
      <c r="J53" s="25">
        <f t="shared" si="103"/>
        <v>143013.98903826799</v>
      </c>
      <c r="K53" s="25">
        <f t="shared" ref="K53:P53" si="104">K55+K88+K90+K92+K94</f>
        <v>73478.315659840911</v>
      </c>
      <c r="L53" s="25">
        <f t="shared" si="104"/>
        <v>88371.244092840003</v>
      </c>
      <c r="M53" s="25">
        <f t="shared" si="104"/>
        <v>65054.919660300991</v>
      </c>
      <c r="N53" s="25">
        <f t="shared" si="104"/>
        <v>86537.016218314093</v>
      </c>
      <c r="O53" s="25">
        <f t="shared" si="104"/>
        <v>117737.92527136432</v>
      </c>
      <c r="P53" s="25">
        <f t="shared" si="104"/>
        <v>81277.456196796717</v>
      </c>
      <c r="Q53" s="25">
        <f t="shared" ref="Q53" si="105">Q55+Q88+Q90+Q92+Q94</f>
        <v>64492.845058690807</v>
      </c>
      <c r="R53" s="25">
        <f t="shared" si="102"/>
        <v>952152.64487345738</v>
      </c>
      <c r="S53" s="25">
        <f t="shared" ref="S53" si="106">S55+S88+S90+S92+S94</f>
        <v>959620.45780904696</v>
      </c>
      <c r="T53" s="37">
        <f t="shared" ref="T53:T63" si="107">R53-S53</f>
        <v>-7467.8129355895799</v>
      </c>
      <c r="U53" s="13">
        <f>T53/ABS(S53)</f>
        <v>-7.7820484909624406E-3</v>
      </c>
      <c r="V53" s="13"/>
      <c r="W53" s="25">
        <f t="shared" ref="W53" si="108">W55+W88+W90+W92+W94</f>
        <v>898362.74274928728</v>
      </c>
      <c r="X53" s="25">
        <f t="shared" ref="X53:X63" si="109">R53-W53</f>
        <v>53789.902124170098</v>
      </c>
      <c r="Y53" s="13">
        <f>X53/ABS(W53)</f>
        <v>5.9875481878906948E-2</v>
      </c>
    </row>
    <row r="54" spans="2:25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14"/>
      <c r="V54" s="14"/>
      <c r="W54" s="25"/>
      <c r="X54" s="25"/>
      <c r="Y54" s="14"/>
    </row>
    <row r="55" spans="2:25" x14ac:dyDescent="0.35">
      <c r="B55" s="4" t="s">
        <v>9</v>
      </c>
      <c r="C55" s="2"/>
      <c r="D55" s="2"/>
      <c r="E55" s="2"/>
      <c r="F55" s="2"/>
      <c r="G55" s="25">
        <f t="shared" ref="G55:R55" si="110">G57+G65+G80</f>
        <v>67665.022052820001</v>
      </c>
      <c r="H55" s="25">
        <f t="shared" si="110"/>
        <v>69681.086521499994</v>
      </c>
      <c r="I55" s="25">
        <f t="shared" ref="I55:J55" si="111">I57+I65+I80</f>
        <v>75959.499483784006</v>
      </c>
      <c r="J55" s="25">
        <f t="shared" si="111"/>
        <v>73376.514952254001</v>
      </c>
      <c r="K55" s="25">
        <f t="shared" ref="K55:P55" si="112">K57+K65+K80</f>
        <v>69493.370505610001</v>
      </c>
      <c r="L55" s="25">
        <f t="shared" si="112"/>
        <v>80734.429704010006</v>
      </c>
      <c r="M55" s="25">
        <f t="shared" si="112"/>
        <v>61564.121565420995</v>
      </c>
      <c r="N55" s="25">
        <f t="shared" si="112"/>
        <v>66875.413277979998</v>
      </c>
      <c r="O55" s="25">
        <f t="shared" si="112"/>
        <v>82350.499640884009</v>
      </c>
      <c r="P55" s="25">
        <f t="shared" si="112"/>
        <v>74624.154667229988</v>
      </c>
      <c r="Q55" s="25">
        <f t="shared" ref="Q55" si="113">Q57+Q65+Q80</f>
        <v>61251.035698220003</v>
      </c>
      <c r="R55" s="25">
        <f t="shared" si="110"/>
        <v>783575.14806971303</v>
      </c>
      <c r="S55" s="25">
        <f t="shared" ref="S55" si="114">S57+S65+S80</f>
        <v>784053.70007307688</v>
      </c>
      <c r="T55" s="37">
        <f t="shared" si="107"/>
        <v>-478.55200336384587</v>
      </c>
      <c r="U55" s="13">
        <f>T55/ABS(S55)</f>
        <v>-6.1035615713470005E-4</v>
      </c>
      <c r="V55" s="13"/>
      <c r="W55" s="25">
        <f t="shared" ref="W55" si="115">W57+W65+W80</f>
        <v>752764.52043770906</v>
      </c>
      <c r="X55" s="25">
        <f t="shared" si="109"/>
        <v>30810.627632003976</v>
      </c>
      <c r="Y55" s="13">
        <f>X55/ABS(W55)</f>
        <v>4.0929967865765721E-2</v>
      </c>
    </row>
    <row r="56" spans="2:25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14"/>
      <c r="V56" s="14"/>
      <c r="W56" s="24"/>
      <c r="X56" s="24"/>
      <c r="Y56" s="14"/>
    </row>
    <row r="57" spans="2:25" x14ac:dyDescent="0.35">
      <c r="B57" s="2"/>
      <c r="C57" s="2" t="s">
        <v>54</v>
      </c>
      <c r="D57" s="2"/>
      <c r="E57" s="2"/>
      <c r="F57" s="2"/>
      <c r="G57" s="23">
        <f t="shared" ref="G57:R57" si="116">SUM(G58:G63)</f>
        <v>18232.395819699999</v>
      </c>
      <c r="H57" s="23">
        <f t="shared" si="116"/>
        <v>19971.710871809999</v>
      </c>
      <c r="I57" s="23">
        <f t="shared" ref="I57:J57" si="117">SUM(I58:I63)</f>
        <v>28343.429010759999</v>
      </c>
      <c r="J57" s="23">
        <f t="shared" si="117"/>
        <v>20010.180658000001</v>
      </c>
      <c r="K57" s="23">
        <f t="shared" ref="K57:P57" si="118">SUM(K58:K63)</f>
        <v>20869.285742870001</v>
      </c>
      <c r="L57" s="23">
        <f t="shared" si="118"/>
        <v>29834.713790280002</v>
      </c>
      <c r="M57" s="23">
        <f t="shared" si="118"/>
        <v>19805.12429462</v>
      </c>
      <c r="N57" s="23">
        <f t="shared" si="118"/>
        <v>19259.985380470003</v>
      </c>
      <c r="O57" s="23">
        <f t="shared" si="118"/>
        <v>31490.951369000002</v>
      </c>
      <c r="P57" s="23">
        <f t="shared" si="118"/>
        <v>24107.649015999999</v>
      </c>
      <c r="Q57" s="23">
        <f t="shared" ref="Q57" si="119">SUM(Q58:Q63)</f>
        <v>15955.188565000002</v>
      </c>
      <c r="R57" s="23">
        <f t="shared" si="116"/>
        <v>247880.61451850997</v>
      </c>
      <c r="S57" s="23">
        <f t="shared" ref="S57" si="120">SUM(S58:S63)</f>
        <v>246531.57056541927</v>
      </c>
      <c r="T57" s="46">
        <f t="shared" si="107"/>
        <v>1349.0439530907024</v>
      </c>
      <c r="U57" s="14">
        <f t="shared" ref="U57:U86" si="121">T57/ABS(S57)</f>
        <v>5.4720941013626572E-3</v>
      </c>
      <c r="V57" s="14"/>
      <c r="W57" s="23">
        <f t="shared" ref="W57" si="122">SUM(W58:W63)</f>
        <v>228665.95038599998</v>
      </c>
      <c r="X57" s="23">
        <f t="shared" si="109"/>
        <v>19214.664132509992</v>
      </c>
      <c r="Y57" s="14">
        <f t="shared" ref="Y57" si="123">X57/ABS(W57)</f>
        <v>8.4029406652256888E-2</v>
      </c>
    </row>
    <row r="58" spans="2:25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23">
        <v>0</v>
      </c>
      <c r="R58" s="46">
        <f>SUM(G58:Q58)</f>
        <v>970.60741851000012</v>
      </c>
      <c r="S58" s="23">
        <v>970.60741851000012</v>
      </c>
      <c r="T58" s="46">
        <f t="shared" si="107"/>
        <v>0</v>
      </c>
      <c r="U58" s="14">
        <f t="shared" si="121"/>
        <v>0</v>
      </c>
      <c r="V58" s="14"/>
      <c r="W58" s="23">
        <v>392.79160000000002</v>
      </c>
      <c r="X58" s="23">
        <f t="shared" si="109"/>
        <v>577.8158185100001</v>
      </c>
      <c r="Y58" s="14" t="s">
        <v>47</v>
      </c>
    </row>
    <row r="59" spans="2:25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23">
        <v>676.95597499999997</v>
      </c>
      <c r="R59" s="46">
        <f t="shared" ref="R59:R63" si="124">SUM(G59:Q59)</f>
        <v>54832.759315999989</v>
      </c>
      <c r="S59" s="23">
        <v>55504.904520625423</v>
      </c>
      <c r="T59" s="46">
        <f t="shared" si="107"/>
        <v>-672.14520462543442</v>
      </c>
      <c r="U59" s="14">
        <f t="shared" si="121"/>
        <v>-1.2109654280653121E-2</v>
      </c>
      <c r="V59" s="14"/>
      <c r="W59" s="23">
        <v>55103.940095999991</v>
      </c>
      <c r="X59" s="23">
        <f t="shared" si="109"/>
        <v>-271.18078000000241</v>
      </c>
      <c r="Y59" s="14">
        <f t="shared" ref="Y59:Y63" si="125">X59/ABS(W59)</f>
        <v>-4.9212593423911535E-3</v>
      </c>
    </row>
    <row r="60" spans="2:25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23">
        <v>12437.562075</v>
      </c>
      <c r="R60" s="46">
        <f t="shared" si="124"/>
        <v>148307.35765499997</v>
      </c>
      <c r="S60" s="23">
        <v>146561.74218040225</v>
      </c>
      <c r="T60" s="46">
        <f t="shared" si="107"/>
        <v>1745.6154745977256</v>
      </c>
      <c r="U60" s="14">
        <f t="shared" si="121"/>
        <v>1.1910444353541149E-2</v>
      </c>
      <c r="V60" s="14"/>
      <c r="W60" s="23">
        <v>129332.346277</v>
      </c>
      <c r="X60" s="23">
        <f t="shared" si="109"/>
        <v>18975.011377999966</v>
      </c>
      <c r="Y60" s="14">
        <f t="shared" si="125"/>
        <v>0.14671512521206317</v>
      </c>
    </row>
    <row r="61" spans="2:25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23">
        <v>96.198220000000006</v>
      </c>
      <c r="R61" s="46">
        <f t="shared" si="124"/>
        <v>3733.461933</v>
      </c>
      <c r="S61" s="23">
        <v>3651.8399209671579</v>
      </c>
      <c r="T61" s="46">
        <f t="shared" si="107"/>
        <v>81.622012032842122</v>
      </c>
      <c r="U61" s="14">
        <f t="shared" si="121"/>
        <v>2.2350928244200048E-2</v>
      </c>
      <c r="V61" s="14"/>
      <c r="W61" s="23">
        <v>3546.203082</v>
      </c>
      <c r="X61" s="23">
        <f t="shared" si="109"/>
        <v>187.25885100000005</v>
      </c>
      <c r="Y61" s="14">
        <f t="shared" si="125"/>
        <v>5.2805450412724012E-2</v>
      </c>
    </row>
    <row r="62" spans="2:25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23">
        <v>330.88200899999998</v>
      </c>
      <c r="R62" s="46">
        <f t="shared" si="124"/>
        <v>3643.8822639999999</v>
      </c>
      <c r="S62" s="23">
        <v>3666.3313480269571</v>
      </c>
      <c r="T62" s="46">
        <f t="shared" si="107"/>
        <v>-22.44908402695728</v>
      </c>
      <c r="U62" s="14">
        <f t="shared" si="121"/>
        <v>-6.1230374169640436E-3</v>
      </c>
      <c r="V62" s="14"/>
      <c r="W62" s="23">
        <v>4363.8246950000002</v>
      </c>
      <c r="X62" s="23">
        <f t="shared" si="109"/>
        <v>-719.9424310000004</v>
      </c>
      <c r="Y62" s="14">
        <f t="shared" si="125"/>
        <v>-0.1649796867011864</v>
      </c>
    </row>
    <row r="63" spans="2:25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23">
        <v>2413.5902860000001</v>
      </c>
      <c r="R63" s="46">
        <f t="shared" si="124"/>
        <v>36392.545932000001</v>
      </c>
      <c r="S63" s="23">
        <v>36176.145176887498</v>
      </c>
      <c r="T63" s="46">
        <f t="shared" si="107"/>
        <v>216.40075511250325</v>
      </c>
      <c r="U63" s="14">
        <f t="shared" si="121"/>
        <v>5.9818632984356516E-3</v>
      </c>
      <c r="V63" s="14"/>
      <c r="W63" s="23">
        <v>35926.844636000002</v>
      </c>
      <c r="X63" s="23">
        <f t="shared" si="109"/>
        <v>465.70129599999927</v>
      </c>
      <c r="Y63" s="14">
        <f t="shared" si="125"/>
        <v>1.2962488098199131E-2</v>
      </c>
    </row>
    <row r="64" spans="2:25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14"/>
      <c r="V64" s="14"/>
      <c r="W64" s="23"/>
      <c r="X64" s="23"/>
      <c r="Y64" s="14"/>
    </row>
    <row r="65" spans="2:25" x14ac:dyDescent="0.35">
      <c r="B65" s="2"/>
      <c r="C65" s="2" t="s">
        <v>53</v>
      </c>
      <c r="D65" s="2"/>
      <c r="E65" s="2"/>
      <c r="F65" s="2"/>
      <c r="G65" s="23">
        <f t="shared" ref="G65:S65" si="126">SUM(G66:G78)</f>
        <v>23660.710392639998</v>
      </c>
      <c r="H65" s="23">
        <f t="shared" ref="H65:R65" si="127">SUM(H66:H78)</f>
        <v>24253.700407</v>
      </c>
      <c r="I65" s="23">
        <f t="shared" ref="I65:J65" si="128">SUM(I66:I78)</f>
        <v>21311.17998316</v>
      </c>
      <c r="J65" s="23">
        <f t="shared" si="128"/>
        <v>24321.353938300002</v>
      </c>
      <c r="K65" s="23">
        <f t="shared" ref="K65:P65" si="129">SUM(K66:K78)</f>
        <v>22831.697838000004</v>
      </c>
      <c r="L65" s="23">
        <f t="shared" si="129"/>
        <v>23146.585763999999</v>
      </c>
      <c r="M65" s="23">
        <f t="shared" si="129"/>
        <v>20455.147118999997</v>
      </c>
      <c r="N65" s="23">
        <f t="shared" si="129"/>
        <v>22870.382138499997</v>
      </c>
      <c r="O65" s="23">
        <f t="shared" si="129"/>
        <v>23424.535432000001</v>
      </c>
      <c r="P65" s="23">
        <f t="shared" si="129"/>
        <v>24723.961674999999</v>
      </c>
      <c r="Q65" s="23">
        <f t="shared" ref="Q65" si="130">SUM(Q66:Q78)</f>
        <v>23870.696747649999</v>
      </c>
      <c r="R65" s="23">
        <f t="shared" si="127"/>
        <v>254869.95143525</v>
      </c>
      <c r="S65" s="23">
        <f t="shared" si="126"/>
        <v>249775.07846161185</v>
      </c>
      <c r="T65" s="46">
        <f t="shared" ref="T65:T78" si="131">R65-S65</f>
        <v>5094.8729736381501</v>
      </c>
      <c r="U65" s="14">
        <f t="shared" si="121"/>
        <v>2.039784355195863E-2</v>
      </c>
      <c r="V65" s="14"/>
      <c r="W65" s="23">
        <f t="shared" ref="W65" si="132">SUM(W66:W78)</f>
        <v>246182.40395566003</v>
      </c>
      <c r="X65" s="23">
        <f t="shared" ref="X65:X78" si="133">R65-W65</f>
        <v>8687.5474795899645</v>
      </c>
      <c r="Y65" s="14">
        <f t="shared" ref="Y65:Y66" si="134">X65/ABS(W65)</f>
        <v>3.528906753690926E-2</v>
      </c>
    </row>
    <row r="66" spans="2:25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31">
        <v>4.0970570000000004</v>
      </c>
      <c r="R66" s="46">
        <f>SUM(G66:Q66)</f>
        <v>47.946674999999992</v>
      </c>
      <c r="S66" s="31">
        <v>39.845518643636183</v>
      </c>
      <c r="T66" s="46">
        <f t="shared" si="131"/>
        <v>8.1011563563638092</v>
      </c>
      <c r="U66" s="14">
        <f t="shared" si="121"/>
        <v>0.20331411491509505</v>
      </c>
      <c r="V66" s="14"/>
      <c r="W66" s="31">
        <v>66.462224999999989</v>
      </c>
      <c r="X66" s="23">
        <f t="shared" si="133"/>
        <v>-18.515549999999998</v>
      </c>
      <c r="Y66" s="14">
        <f t="shared" si="134"/>
        <v>-0.27858757361794612</v>
      </c>
    </row>
    <row r="67" spans="2:25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31">
        <v>2420.3912059999998</v>
      </c>
      <c r="R67" s="46">
        <f t="shared" ref="R67:R78" si="135">SUM(G67:Q67)</f>
        <v>22438.251970000001</v>
      </c>
      <c r="S67" s="31">
        <v>20767.664911862536</v>
      </c>
      <c r="T67" s="46">
        <f t="shared" si="131"/>
        <v>1670.5870581374656</v>
      </c>
      <c r="U67" s="14">
        <f t="shared" si="121"/>
        <v>8.0441737924191112E-2</v>
      </c>
      <c r="V67" s="14"/>
      <c r="W67" s="31">
        <v>18085.472485999999</v>
      </c>
      <c r="X67" s="23">
        <f t="shared" si="133"/>
        <v>4352.7794840000024</v>
      </c>
      <c r="Y67" s="14">
        <f t="shared" ref="Y67:Y71" si="136">X67/ABS(W67)</f>
        <v>0.24067822874793557</v>
      </c>
    </row>
    <row r="68" spans="2:25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31">
        <v>12.944296</v>
      </c>
      <c r="R68" s="46">
        <f t="shared" si="135"/>
        <v>996.42899199999999</v>
      </c>
      <c r="S68" s="31">
        <v>933.6233666619064</v>
      </c>
      <c r="T68" s="46">
        <f t="shared" si="131"/>
        <v>62.805625338093591</v>
      </c>
      <c r="U68" s="14">
        <f t="shared" si="121"/>
        <v>6.7270837021410401E-2</v>
      </c>
      <c r="V68" s="14"/>
      <c r="W68" s="31">
        <v>1003.8680350000002</v>
      </c>
      <c r="X68" s="23">
        <f t="shared" si="133"/>
        <v>-7.439043000000197</v>
      </c>
      <c r="Y68" s="14">
        <f t="shared" si="136"/>
        <v>-7.410379393144235E-3</v>
      </c>
    </row>
    <row r="69" spans="2:25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31">
        <v>465.930027</v>
      </c>
      <c r="R69" s="46">
        <f t="shared" si="135"/>
        <v>5063.9600320000009</v>
      </c>
      <c r="S69" s="31">
        <v>4929.2025497555669</v>
      </c>
      <c r="T69" s="46">
        <f t="shared" si="131"/>
        <v>134.75748224443396</v>
      </c>
      <c r="U69" s="14">
        <f t="shared" si="121"/>
        <v>2.7338597041648535E-2</v>
      </c>
      <c r="V69" s="14"/>
      <c r="W69" s="31">
        <v>4978.1347230000001</v>
      </c>
      <c r="X69" s="23">
        <f t="shared" si="133"/>
        <v>85.825309000000743</v>
      </c>
      <c r="Y69" s="14">
        <f t="shared" si="136"/>
        <v>1.7240455265999585E-2</v>
      </c>
    </row>
    <row r="70" spans="2:25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31">
        <v>44.408343000000002</v>
      </c>
      <c r="R70" s="46">
        <f t="shared" si="135"/>
        <v>2108.6549356</v>
      </c>
      <c r="S70" s="31">
        <v>1469.3907257953094</v>
      </c>
      <c r="T70" s="46">
        <f t="shared" si="131"/>
        <v>639.26420980469061</v>
      </c>
      <c r="U70" s="14">
        <f t="shared" si="121"/>
        <v>0.43505392989239683</v>
      </c>
      <c r="V70" s="14"/>
      <c r="W70" s="31">
        <v>1396.64199525</v>
      </c>
      <c r="X70" s="23">
        <f t="shared" si="133"/>
        <v>712.01294035000001</v>
      </c>
      <c r="Y70" s="14">
        <f t="shared" si="136"/>
        <v>0.50980347345387467</v>
      </c>
    </row>
    <row r="71" spans="2:25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31">
        <v>36.886547</v>
      </c>
      <c r="R71" s="46">
        <f t="shared" si="135"/>
        <v>161.95520999999999</v>
      </c>
      <c r="S71" s="31">
        <v>164.50649475114085</v>
      </c>
      <c r="T71" s="46">
        <f t="shared" si="131"/>
        <v>-2.5512847511408552</v>
      </c>
      <c r="U71" s="14">
        <f t="shared" si="121"/>
        <v>-1.5508717482554968E-2</v>
      </c>
      <c r="V71" s="14"/>
      <c r="W71" s="31">
        <v>209.00903999999997</v>
      </c>
      <c r="X71" s="23">
        <f t="shared" si="133"/>
        <v>-47.053829999999977</v>
      </c>
      <c r="Y71" s="14">
        <f t="shared" si="136"/>
        <v>-0.2251282049809902</v>
      </c>
    </row>
    <row r="72" spans="2:25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31">
        <v>812.27441999999996</v>
      </c>
      <c r="R72" s="46">
        <f t="shared" si="135"/>
        <v>8011.5456919999997</v>
      </c>
      <c r="S72" s="31">
        <v>8007.3924234407441</v>
      </c>
      <c r="T72" s="46">
        <f t="shared" si="131"/>
        <v>4.1532685592555936</v>
      </c>
      <c r="U72" s="14">
        <f t="shared" si="121"/>
        <v>5.1867928279590309E-4</v>
      </c>
      <c r="V72" s="14"/>
      <c r="W72" s="31">
        <v>7593.11941441</v>
      </c>
      <c r="X72" s="23">
        <f t="shared" si="133"/>
        <v>418.4262775899997</v>
      </c>
      <c r="Y72" s="14">
        <f t="shared" ref="Y72:Y78" si="137">X72/ABS(W72)</f>
        <v>5.5105978814968003E-2</v>
      </c>
    </row>
    <row r="73" spans="2:25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31">
        <v>187.164492</v>
      </c>
      <c r="R73" s="46">
        <f t="shared" si="135"/>
        <v>2684.7846349999995</v>
      </c>
      <c r="S73" s="31">
        <v>2582.5510411484283</v>
      </c>
      <c r="T73" s="46">
        <f t="shared" si="131"/>
        <v>102.23359385157119</v>
      </c>
      <c r="U73" s="14">
        <f t="shared" si="121"/>
        <v>3.9586282022178031E-2</v>
      </c>
      <c r="V73" s="14"/>
      <c r="W73" s="31">
        <v>3131.9748849999996</v>
      </c>
      <c r="X73" s="23">
        <f t="shared" si="133"/>
        <v>-447.19025000000011</v>
      </c>
      <c r="Y73" s="14">
        <f t="shared" si="137"/>
        <v>-0.14278219539426484</v>
      </c>
    </row>
    <row r="74" spans="2:25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31">
        <v>4267.572983</v>
      </c>
      <c r="R74" s="46">
        <f t="shared" si="135"/>
        <v>49588.181354999993</v>
      </c>
      <c r="S74" s="31">
        <v>48724.215629384307</v>
      </c>
      <c r="T74" s="46">
        <f t="shared" si="131"/>
        <v>863.9657256156861</v>
      </c>
      <c r="U74" s="14">
        <f t="shared" si="121"/>
        <v>1.7731752362877461E-2</v>
      </c>
      <c r="V74" s="14"/>
      <c r="W74" s="31">
        <v>47133.330372999997</v>
      </c>
      <c r="X74" s="23">
        <f t="shared" si="133"/>
        <v>2454.8509819999963</v>
      </c>
      <c r="Y74" s="14">
        <f t="shared" si="137"/>
        <v>5.2083121701203626E-2</v>
      </c>
    </row>
    <row r="75" spans="2:25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31">
        <v>228.261528</v>
      </c>
      <c r="R75" s="46">
        <f t="shared" si="135"/>
        <v>2311.2841379999995</v>
      </c>
      <c r="S75" s="31">
        <v>2265.3399014571673</v>
      </c>
      <c r="T75" s="46">
        <f t="shared" si="131"/>
        <v>45.944236542832186</v>
      </c>
      <c r="U75" s="14">
        <f t="shared" si="121"/>
        <v>2.0281387580415113E-2</v>
      </c>
      <c r="V75" s="14"/>
      <c r="W75" s="31">
        <v>2443.0873900000001</v>
      </c>
      <c r="X75" s="23">
        <f t="shared" si="133"/>
        <v>-131.80325200000061</v>
      </c>
      <c r="Y75" s="14">
        <f t="shared" si="137"/>
        <v>-5.3949462691959049E-2</v>
      </c>
    </row>
    <row r="76" spans="2:25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31">
        <v>266.68750299999999</v>
      </c>
      <c r="R76" s="46">
        <f t="shared" si="135"/>
        <v>2969.096063</v>
      </c>
      <c r="S76" s="31">
        <v>2748.3993803381486</v>
      </c>
      <c r="T76" s="46">
        <f t="shared" si="131"/>
        <v>220.69668266185136</v>
      </c>
      <c r="U76" s="14">
        <f t="shared" si="121"/>
        <v>8.0300077288875685E-2</v>
      </c>
      <c r="V76" s="14"/>
      <c r="W76" s="31">
        <v>2646.3398539999998</v>
      </c>
      <c r="X76" s="23">
        <f t="shared" si="133"/>
        <v>322.75620900000013</v>
      </c>
      <c r="Y76" s="14">
        <f t="shared" si="137"/>
        <v>0.12196324992504162</v>
      </c>
    </row>
    <row r="77" spans="2:25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31">
        <v>14471.073478</v>
      </c>
      <c r="R77" s="46">
        <f t="shared" si="135"/>
        <v>150513.62638600002</v>
      </c>
      <c r="S77" s="31">
        <v>149778.46515558826</v>
      </c>
      <c r="T77" s="46">
        <f t="shared" si="131"/>
        <v>735.16123041175888</v>
      </c>
      <c r="U77" s="14">
        <f t="shared" si="121"/>
        <v>4.9083239679888644E-3</v>
      </c>
      <c r="V77" s="14"/>
      <c r="W77" s="31">
        <v>150324.60301800002</v>
      </c>
      <c r="X77" s="23">
        <f t="shared" si="133"/>
        <v>189.02336799999466</v>
      </c>
      <c r="Y77" s="14">
        <f t="shared" si="137"/>
        <v>1.2574346727352462E-3</v>
      </c>
    </row>
    <row r="78" spans="2:25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31">
        <v>653.00486765000005</v>
      </c>
      <c r="R78" s="46">
        <f t="shared" si="135"/>
        <v>7974.2353516499998</v>
      </c>
      <c r="S78" s="31">
        <v>7364.4813627847179</v>
      </c>
      <c r="T78" s="46">
        <f t="shared" si="131"/>
        <v>609.75398886528183</v>
      </c>
      <c r="U78" s="14">
        <f t="shared" si="121"/>
        <v>8.2796596097938477E-2</v>
      </c>
      <c r="V78" s="14"/>
      <c r="W78" s="31">
        <v>7170.3605169999992</v>
      </c>
      <c r="X78" s="23">
        <f t="shared" si="133"/>
        <v>803.87483465000059</v>
      </c>
      <c r="Y78" s="14">
        <f t="shared" si="137"/>
        <v>0.11211079732241037</v>
      </c>
    </row>
    <row r="79" spans="2:25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14"/>
      <c r="V79" s="14"/>
      <c r="W79" s="27"/>
      <c r="X79" s="27"/>
      <c r="Y79" s="14"/>
    </row>
    <row r="80" spans="2:25" x14ac:dyDescent="0.35">
      <c r="B80" s="2"/>
      <c r="C80" s="2" t="s">
        <v>22</v>
      </c>
      <c r="D80" s="2"/>
      <c r="E80" s="2"/>
      <c r="F80" s="2"/>
      <c r="G80" s="23">
        <f t="shared" ref="G80:S80" si="138">SUM(G81:G86)</f>
        <v>25771.91584048</v>
      </c>
      <c r="H80" s="23">
        <f t="shared" si="138"/>
        <v>25455.675242689995</v>
      </c>
      <c r="I80" s="23">
        <f t="shared" si="138"/>
        <v>26304.890489863999</v>
      </c>
      <c r="J80" s="23">
        <f t="shared" si="138"/>
        <v>29044.980355953998</v>
      </c>
      <c r="K80" s="23">
        <f t="shared" ref="K80:P80" si="139">SUM(K81:K86)</f>
        <v>25792.38692474</v>
      </c>
      <c r="L80" s="23">
        <f t="shared" si="139"/>
        <v>27753.130149730001</v>
      </c>
      <c r="M80" s="23">
        <f t="shared" si="139"/>
        <v>21303.850151800998</v>
      </c>
      <c r="N80" s="23">
        <f t="shared" si="139"/>
        <v>24745.045759010001</v>
      </c>
      <c r="O80" s="23">
        <f t="shared" si="139"/>
        <v>27435.012839884002</v>
      </c>
      <c r="P80" s="23">
        <f t="shared" si="139"/>
        <v>25792.543976229997</v>
      </c>
      <c r="Q80" s="23">
        <f t="shared" ref="Q80" si="140">SUM(Q81:Q86)</f>
        <v>21425.150385569999</v>
      </c>
      <c r="R80" s="23">
        <f t="shared" si="138"/>
        <v>280824.58211595303</v>
      </c>
      <c r="S80" s="23">
        <f t="shared" si="138"/>
        <v>287747.05104604573</v>
      </c>
      <c r="T80" s="46">
        <f>R80-S80</f>
        <v>-6922.4689300926984</v>
      </c>
      <c r="U80" s="14">
        <f t="shared" si="121"/>
        <v>-2.4057480015616056E-2</v>
      </c>
      <c r="V80" s="14"/>
      <c r="W80" s="23">
        <f>SUM(W81:W86)</f>
        <v>277916.16609604901</v>
      </c>
      <c r="X80" s="23">
        <f>R80-W80</f>
        <v>2908.4160199040198</v>
      </c>
      <c r="Y80" s="14">
        <f t="shared" ref="Y80:Y86" si="141">X80/ABS(W80)</f>
        <v>1.0465083988309117E-2</v>
      </c>
    </row>
    <row r="81" spans="1:25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31">
        <v>4654.9947420799999</v>
      </c>
      <c r="R81" s="46">
        <f>SUM(G81:Q81)</f>
        <v>62433.833661688004</v>
      </c>
      <c r="S81" s="31">
        <v>64613.806391505168</v>
      </c>
      <c r="T81" s="46">
        <f t="shared" ref="T81:T86" si="142">R81-S81</f>
        <v>-2179.9727298171638</v>
      </c>
      <c r="U81" s="14">
        <f t="shared" si="121"/>
        <v>-3.3738497258749431E-2</v>
      </c>
      <c r="V81" s="14"/>
      <c r="W81" s="31">
        <v>61288.309579210021</v>
      </c>
      <c r="X81" s="23">
        <f t="shared" ref="X81:X94" si="143">R81-W81</f>
        <v>1145.524082477983</v>
      </c>
      <c r="Y81" s="14">
        <f t="shared" si="141"/>
        <v>1.8690743640065465E-2</v>
      </c>
    </row>
    <row r="82" spans="1:25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31">
        <v>345.58453917000003</v>
      </c>
      <c r="R82" s="46">
        <f t="shared" ref="R82:R94" si="144">SUM(G82:Q82)</f>
        <v>4353.1948010400001</v>
      </c>
      <c r="S82" s="31">
        <v>4223.9073839972934</v>
      </c>
      <c r="T82" s="46">
        <f t="shared" si="142"/>
        <v>129.28741704270669</v>
      </c>
      <c r="U82" s="14">
        <f t="shared" si="121"/>
        <v>3.0608487660625641E-2</v>
      </c>
      <c r="V82" s="14"/>
      <c r="W82" s="31">
        <v>3890.8053249600002</v>
      </c>
      <c r="X82" s="23">
        <f t="shared" si="143"/>
        <v>462.38947607999989</v>
      </c>
      <c r="Y82" s="14">
        <f t="shared" si="141"/>
        <v>0.11884158611424578</v>
      </c>
    </row>
    <row r="83" spans="1:25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31">
        <v>1809.00240396</v>
      </c>
      <c r="R83" s="46">
        <f t="shared" si="144"/>
        <v>23829.707173129998</v>
      </c>
      <c r="S83" s="31">
        <v>24890.451275779851</v>
      </c>
      <c r="T83" s="46">
        <f t="shared" si="142"/>
        <v>-1060.7441026498527</v>
      </c>
      <c r="U83" s="14">
        <f t="shared" si="121"/>
        <v>-4.2616507466942989E-2</v>
      </c>
      <c r="V83" s="14"/>
      <c r="W83" s="31">
        <v>26138.450195950005</v>
      </c>
      <c r="X83" s="23">
        <f t="shared" si="143"/>
        <v>-2308.7430228200064</v>
      </c>
      <c r="Y83" s="14">
        <f t="shared" si="141"/>
        <v>-8.8327464157677268E-2</v>
      </c>
    </row>
    <row r="84" spans="1:25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31">
        <v>9140.04866511</v>
      </c>
      <c r="R84" s="46">
        <f t="shared" si="144"/>
        <v>120235.953634718</v>
      </c>
      <c r="S84" s="31">
        <v>123442.52887818812</v>
      </c>
      <c r="T84" s="46">
        <f t="shared" si="142"/>
        <v>-3206.575243470128</v>
      </c>
      <c r="U84" s="14">
        <f t="shared" si="121"/>
        <v>-2.5976260148026821E-2</v>
      </c>
      <c r="V84" s="14"/>
      <c r="W84" s="31">
        <v>115793.14930550499</v>
      </c>
      <c r="X84" s="23">
        <f t="shared" si="143"/>
        <v>4442.8043292130023</v>
      </c>
      <c r="Y84" s="14">
        <f t="shared" si="141"/>
        <v>3.8368455783953571E-2</v>
      </c>
    </row>
    <row r="85" spans="1:25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31">
        <v>5062.6615378200004</v>
      </c>
      <c r="R85" s="46">
        <f t="shared" si="144"/>
        <v>64868.898812442996</v>
      </c>
      <c r="S85" s="31">
        <v>65438.262532150358</v>
      </c>
      <c r="T85" s="46">
        <f t="shared" si="142"/>
        <v>-569.36371970736218</v>
      </c>
      <c r="U85" s="14">
        <f t="shared" si="121"/>
        <v>-8.7007768494407854E-3</v>
      </c>
      <c r="V85" s="14"/>
      <c r="W85" s="31">
        <v>65733.067430969997</v>
      </c>
      <c r="X85" s="23">
        <f t="shared" si="143"/>
        <v>-864.16861852700094</v>
      </c>
      <c r="Y85" s="14">
        <f t="shared" si="141"/>
        <v>-1.3146634598096509E-2</v>
      </c>
    </row>
    <row r="86" spans="1:25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31">
        <v>412.85849743</v>
      </c>
      <c r="R86" s="46">
        <f t="shared" si="144"/>
        <v>5102.9940329340006</v>
      </c>
      <c r="S86" s="31">
        <v>5138.0945844249154</v>
      </c>
      <c r="T86" s="46">
        <f t="shared" si="142"/>
        <v>-35.100551490914768</v>
      </c>
      <c r="U86" s="14">
        <f t="shared" si="121"/>
        <v>-6.8314335040298643E-3</v>
      </c>
      <c r="V86" s="14"/>
      <c r="W86" s="31">
        <v>5072.3842594540001</v>
      </c>
      <c r="X86" s="23">
        <f t="shared" si="143"/>
        <v>30.609773480000513</v>
      </c>
      <c r="Y86" s="14">
        <f t="shared" si="141"/>
        <v>6.0345927899585821E-3</v>
      </c>
    </row>
    <row r="87" spans="1:25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14"/>
      <c r="V87" s="14"/>
      <c r="W87" s="24"/>
      <c r="X87" s="24"/>
      <c r="Y87" s="14"/>
    </row>
    <row r="88" spans="1:25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25">
        <v>3014.5924437100002</v>
      </c>
      <c r="R88" s="37">
        <f t="shared" si="144"/>
        <v>165649.4355708363</v>
      </c>
      <c r="S88" s="25">
        <v>172192.28052287555</v>
      </c>
      <c r="T88" s="37">
        <f>R88-S88</f>
        <v>-6542.844952039246</v>
      </c>
      <c r="U88" s="13">
        <f>T88/ABS(S88)</f>
        <v>-3.7997318649659426E-2</v>
      </c>
      <c r="V88" s="13"/>
      <c r="W88" s="25">
        <v>140014.12605554698</v>
      </c>
      <c r="X88" s="25">
        <f t="shared" si="143"/>
        <v>25635.309515289322</v>
      </c>
      <c r="Y88" s="13">
        <f>X88/ABS(W88)</f>
        <v>0.18309087973822855</v>
      </c>
    </row>
    <row r="89" spans="1:25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13"/>
      <c r="V89" s="13"/>
      <c r="W89" s="25"/>
      <c r="X89" s="25"/>
      <c r="Y89" s="13"/>
    </row>
    <row r="90" spans="1:25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28">
        <v>0</v>
      </c>
      <c r="R90" s="37">
        <f t="shared" si="144"/>
        <v>241.45077508</v>
      </c>
      <c r="S90" s="28">
        <v>363.890787945</v>
      </c>
      <c r="T90" s="37">
        <f>R90-S90</f>
        <v>-122.440012865</v>
      </c>
      <c r="U90" s="13">
        <v>0</v>
      </c>
      <c r="V90" s="13"/>
      <c r="W90" s="28">
        <v>0</v>
      </c>
      <c r="X90" s="25">
        <f t="shared" si="143"/>
        <v>241.45077508</v>
      </c>
      <c r="Y90" s="13">
        <v>0</v>
      </c>
    </row>
    <row r="91" spans="1:25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13"/>
      <c r="V91" s="13"/>
      <c r="W91" s="25"/>
      <c r="X91" s="25"/>
      <c r="Y91" s="13"/>
    </row>
    <row r="92" spans="1:25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37">
        <f t="shared" si="144"/>
        <v>0</v>
      </c>
      <c r="S92" s="25">
        <v>0</v>
      </c>
      <c r="T92" s="37">
        <f>R92-S92</f>
        <v>0</v>
      </c>
      <c r="U92" s="13">
        <v>0</v>
      </c>
      <c r="V92" s="13"/>
      <c r="W92" s="25">
        <v>0</v>
      </c>
      <c r="X92" s="25">
        <f t="shared" si="143"/>
        <v>0</v>
      </c>
      <c r="Y92" s="13">
        <v>0</v>
      </c>
    </row>
    <row r="93" spans="1:25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13"/>
      <c r="V93" s="13"/>
      <c r="W93" s="25"/>
      <c r="X93" s="25"/>
      <c r="Y93" s="13"/>
    </row>
    <row r="94" spans="1:25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25.8083196704</v>
      </c>
      <c r="Q94" s="37">
        <v>227.21691676080002</v>
      </c>
      <c r="R94" s="37">
        <f t="shared" si="144"/>
        <v>2686.6104578280001</v>
      </c>
      <c r="S94" s="37">
        <v>3010.586425149585</v>
      </c>
      <c r="T94" s="37">
        <f>R94-S94</f>
        <v>-323.9759673215849</v>
      </c>
      <c r="U94" s="38">
        <f>T94/ABS(S94)</f>
        <v>-0.10761224611098408</v>
      </c>
      <c r="V94" s="38"/>
      <c r="W94" s="37">
        <v>5584.0962560312</v>
      </c>
      <c r="X94" s="25">
        <f t="shared" si="143"/>
        <v>-2897.4857982031999</v>
      </c>
      <c r="Y94" s="38">
        <f>X94/ABS(W94)</f>
        <v>-0.51888177877910324</v>
      </c>
    </row>
    <row r="95" spans="1:25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1"/>
      <c r="V95" s="41"/>
      <c r="W95" s="40"/>
      <c r="X95" s="40"/>
      <c r="Y95" s="41"/>
    </row>
    <row r="96" spans="1:25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3"/>
      <c r="V96" s="43"/>
      <c r="W96" s="42"/>
      <c r="X96" s="42"/>
      <c r="Y96" s="43"/>
    </row>
    <row r="97" spans="1:25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15"/>
      <c r="V97" s="15"/>
      <c r="W97" s="29"/>
      <c r="X97" s="29"/>
      <c r="Y97" s="15"/>
    </row>
    <row r="98" spans="1:25" x14ac:dyDescent="0.35">
      <c r="A98" s="33" t="s">
        <v>80</v>
      </c>
      <c r="U98" s="16"/>
      <c r="V98" s="16"/>
      <c r="Y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R19 R22 S51 R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2026-03-31T20:51:58Z</dcterms:modified>
</cp:coreProperties>
</file>