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B5EB21A8-DA47-40BE-9016-8D5DCB1E0BBE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" l="1"/>
  <c r="S21" i="2"/>
  <c r="S20" i="2"/>
  <c r="S24" i="2"/>
  <c r="S23" i="2"/>
  <c r="S27" i="2"/>
  <c r="S33" i="2"/>
  <c r="S32" i="2"/>
  <c r="S36" i="2"/>
  <c r="S35" i="2"/>
  <c r="S40" i="2"/>
  <c r="S39" i="2"/>
  <c r="S59" i="2"/>
  <c r="S60" i="2"/>
  <c r="S61" i="2"/>
  <c r="S62" i="2"/>
  <c r="S63" i="2"/>
  <c r="S58" i="2"/>
  <c r="S67" i="2"/>
  <c r="S68" i="2"/>
  <c r="S69" i="2"/>
  <c r="S70" i="2"/>
  <c r="S71" i="2"/>
  <c r="S72" i="2"/>
  <c r="S73" i="2"/>
  <c r="S74" i="2"/>
  <c r="S75" i="2"/>
  <c r="S76" i="2"/>
  <c r="S77" i="2"/>
  <c r="S78" i="2"/>
  <c r="S66" i="2"/>
  <c r="S94" i="2"/>
  <c r="S92" i="2"/>
  <c r="S90" i="2"/>
  <c r="S88" i="2"/>
  <c r="S82" i="2"/>
  <c r="S83" i="2"/>
  <c r="S84" i="2"/>
  <c r="S85" i="2"/>
  <c r="S86" i="2"/>
  <c r="S81" i="2"/>
  <c r="R12" i="2"/>
  <c r="R13" i="2"/>
  <c r="R14" i="2"/>
  <c r="R16" i="2"/>
  <c r="R17" i="2"/>
  <c r="R19" i="2"/>
  <c r="R22" i="2"/>
  <c r="R26" i="2"/>
  <c r="R31" i="2"/>
  <c r="R38" i="2"/>
  <c r="R57" i="2"/>
  <c r="R55" i="2" s="1"/>
  <c r="R65" i="2"/>
  <c r="R80" i="2"/>
  <c r="R53" i="2" l="1"/>
  <c r="R10" i="2"/>
  <c r="R9" i="2" s="1"/>
  <c r="R29" i="2" s="1"/>
  <c r="Q11" i="2"/>
  <c r="Q12" i="2"/>
  <c r="Q13" i="2"/>
  <c r="Q14" i="2"/>
  <c r="Q19" i="2"/>
  <c r="Q22" i="2"/>
  <c r="Q26" i="2"/>
  <c r="Q31" i="2"/>
  <c r="Q38" i="2"/>
  <c r="Q57" i="2"/>
  <c r="Q65" i="2"/>
  <c r="Q80" i="2"/>
  <c r="P38" i="2"/>
  <c r="P31" i="2"/>
  <c r="P26" i="2"/>
  <c r="P22" i="2"/>
  <c r="P19" i="2"/>
  <c r="P11" i="2"/>
  <c r="P12" i="2"/>
  <c r="P13" i="2"/>
  <c r="P14" i="2"/>
  <c r="P80" i="2"/>
  <c r="P65" i="2"/>
  <c r="P57" i="2"/>
  <c r="P55" i="2" s="1"/>
  <c r="O11" i="2"/>
  <c r="O12" i="2"/>
  <c r="O13" i="2"/>
  <c r="O14" i="2"/>
  <c r="O19" i="2"/>
  <c r="O17" i="2" s="1"/>
  <c r="O16" i="2" s="1"/>
  <c r="O22" i="2"/>
  <c r="O26" i="2"/>
  <c r="O31" i="2"/>
  <c r="O38" i="2"/>
  <c r="O80" i="2"/>
  <c r="O65" i="2"/>
  <c r="O57" i="2"/>
  <c r="R42" i="2" l="1"/>
  <c r="R44" i="2"/>
  <c r="Q17" i="2"/>
  <c r="Q16" i="2" s="1"/>
  <c r="Q55" i="2"/>
  <c r="Q53" i="2" s="1"/>
  <c r="P10" i="2"/>
  <c r="P9" i="2" s="1"/>
  <c r="P53" i="2"/>
  <c r="O55" i="2"/>
  <c r="O10" i="2" s="1"/>
  <c r="O9" i="2" s="1"/>
  <c r="P17" i="2"/>
  <c r="P16" i="2" s="1"/>
  <c r="O53" i="2"/>
  <c r="O29" i="2"/>
  <c r="O44" i="2" s="1"/>
  <c r="N19" i="2"/>
  <c r="N22" i="2"/>
  <c r="N26" i="2"/>
  <c r="N31" i="2"/>
  <c r="N38" i="2"/>
  <c r="N57" i="2"/>
  <c r="N65" i="2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Q10" i="2" l="1"/>
  <c r="Q9" i="2" s="1"/>
  <c r="Q29" i="2" s="1"/>
  <c r="Q44" i="2" s="1"/>
  <c r="N17" i="2"/>
  <c r="N55" i="2"/>
  <c r="N53" i="2" s="1"/>
  <c r="P29" i="2"/>
  <c r="O42" i="2"/>
  <c r="N16" i="2"/>
  <c r="M17" i="2"/>
  <c r="M16" i="2" s="1"/>
  <c r="N10" i="2"/>
  <c r="N9" i="2" s="1"/>
  <c r="N29" i="2" s="1"/>
  <c r="M55" i="2"/>
  <c r="M10" i="2" s="1"/>
  <c r="M9" i="2" s="1"/>
  <c r="M53" i="2"/>
  <c r="L57" i="2"/>
  <c r="L65" i="2"/>
  <c r="L80" i="2"/>
  <c r="L19" i="2"/>
  <c r="L22" i="2"/>
  <c r="L26" i="2"/>
  <c r="L31" i="2"/>
  <c r="L38" i="2"/>
  <c r="X7" i="2"/>
  <c r="T7" i="2"/>
  <c r="K57" i="2"/>
  <c r="K65" i="2"/>
  <c r="K80" i="2"/>
  <c r="K11" i="2"/>
  <c r="K12" i="2"/>
  <c r="K13" i="2"/>
  <c r="K14" i="2"/>
  <c r="K19" i="2"/>
  <c r="K22" i="2"/>
  <c r="K26" i="2"/>
  <c r="K31" i="2"/>
  <c r="K38" i="2"/>
  <c r="Q42" i="2" l="1"/>
  <c r="P42" i="2"/>
  <c r="P44" i="2"/>
  <c r="M29" i="2"/>
  <c r="M44" i="2" s="1"/>
  <c r="N42" i="2"/>
  <c r="N44" i="2"/>
  <c r="L17" i="2"/>
  <c r="L16" i="2" s="1"/>
  <c r="L55" i="2"/>
  <c r="K17" i="2"/>
  <c r="K16" i="2" s="1"/>
  <c r="K55" i="2"/>
  <c r="K53" i="2" s="1"/>
  <c r="T50" i="2"/>
  <c r="J57" i="2"/>
  <c r="J65" i="2"/>
  <c r="J80" i="2"/>
  <c r="J11" i="2"/>
  <c r="J12" i="2"/>
  <c r="J13" i="2"/>
  <c r="J14" i="2"/>
  <c r="J19" i="2"/>
  <c r="J22" i="2"/>
  <c r="J26" i="2"/>
  <c r="J31" i="2"/>
  <c r="J38" i="2"/>
  <c r="M42" i="2" l="1"/>
  <c r="L53" i="2"/>
  <c r="L10" i="2"/>
  <c r="L9" i="2" s="1"/>
  <c r="L29" i="2" s="1"/>
  <c r="K10" i="2"/>
  <c r="K9" i="2" s="1"/>
  <c r="K29" i="2" s="1"/>
  <c r="J17" i="2"/>
  <c r="J16" i="2" s="1"/>
  <c r="J55" i="2"/>
  <c r="J53" i="2" s="1"/>
  <c r="I11" i="2"/>
  <c r="I12" i="2"/>
  <c r="I13" i="2"/>
  <c r="I14" i="2"/>
  <c r="I19" i="2"/>
  <c r="I22" i="2"/>
  <c r="I26" i="2"/>
  <c r="I31" i="2"/>
  <c r="I38" i="2"/>
  <c r="I57" i="2"/>
  <c r="I65" i="2"/>
  <c r="I80" i="2"/>
  <c r="L44" i="2" l="1"/>
  <c r="L42" i="2"/>
  <c r="J10" i="2"/>
  <c r="J9" i="2" s="1"/>
  <c r="J29" i="2" s="1"/>
  <c r="J42" i="2" s="1"/>
  <c r="K42" i="2"/>
  <c r="K44" i="2"/>
  <c r="I17" i="2"/>
  <c r="I16" i="2" s="1"/>
  <c r="I55" i="2"/>
  <c r="I10" i="2" s="1"/>
  <c r="I9" i="2" s="1"/>
  <c r="J44" i="2" l="1"/>
  <c r="I29" i="2"/>
  <c r="I42" i="2" s="1"/>
  <c r="I53" i="2"/>
  <c r="I44" i="2" l="1"/>
  <c r="Y20" i="2" l="1"/>
  <c r="Y40" i="2"/>
  <c r="Y61" i="2"/>
  <c r="Y75" i="2"/>
  <c r="Y92" i="2"/>
  <c r="U24" i="2"/>
  <c r="U27" i="2"/>
  <c r="U62" i="2"/>
  <c r="U61" i="2"/>
  <c r="U72" i="2"/>
  <c r="U71" i="2"/>
  <c r="U67" i="2"/>
  <c r="U83" i="2"/>
  <c r="U82" i="2"/>
  <c r="U18" i="2"/>
  <c r="U21" i="2"/>
  <c r="U20" i="2"/>
  <c r="Y24" i="2"/>
  <c r="S22" i="2"/>
  <c r="Y27" i="2"/>
  <c r="Y33" i="2"/>
  <c r="Y32" i="2"/>
  <c r="Y36" i="2"/>
  <c r="Y35" i="2"/>
  <c r="U40" i="2"/>
  <c r="S38" i="2"/>
  <c r="Y63" i="2"/>
  <c r="Y62" i="2"/>
  <c r="U60" i="2"/>
  <c r="U59" i="2"/>
  <c r="U58" i="2"/>
  <c r="V58" i="2" s="1"/>
  <c r="U78" i="2"/>
  <c r="U77" i="2"/>
  <c r="U76" i="2"/>
  <c r="U75" i="2"/>
  <c r="Y74" i="2"/>
  <c r="Y73" i="2"/>
  <c r="Y72" i="2"/>
  <c r="Y71" i="2"/>
  <c r="U70" i="2"/>
  <c r="U69" i="2"/>
  <c r="U68" i="2"/>
  <c r="Y67" i="2"/>
  <c r="U66" i="2"/>
  <c r="V66" i="2" s="1"/>
  <c r="Y86" i="2"/>
  <c r="Y85" i="2"/>
  <c r="Y84" i="2"/>
  <c r="Y83" i="2"/>
  <c r="Y82" i="2"/>
  <c r="U81" i="2"/>
  <c r="S11" i="2"/>
  <c r="Y90" i="2"/>
  <c r="S13" i="2"/>
  <c r="S14" i="2"/>
  <c r="S51" i="2"/>
  <c r="S50" i="2"/>
  <c r="U23" i="2" l="1"/>
  <c r="S26" i="2"/>
  <c r="U84" i="2"/>
  <c r="U73" i="2"/>
  <c r="U63" i="2"/>
  <c r="Y77" i="2"/>
  <c r="Y39" i="2"/>
  <c r="Y21" i="2"/>
  <c r="S19" i="2"/>
  <c r="U85" i="2"/>
  <c r="U74" i="2"/>
  <c r="U35" i="2"/>
  <c r="Y66" i="2"/>
  <c r="Y78" i="2"/>
  <c r="U86" i="2"/>
  <c r="U36" i="2"/>
  <c r="V36" i="2" s="1"/>
  <c r="Y81" i="2"/>
  <c r="Y23" i="2"/>
  <c r="Y76" i="2"/>
  <c r="S57" i="2"/>
  <c r="S31" i="2"/>
  <c r="U39" i="2"/>
  <c r="U32" i="2"/>
  <c r="Y68" i="2"/>
  <c r="Y58" i="2"/>
  <c r="S65" i="2"/>
  <c r="U33" i="2"/>
  <c r="Y69" i="2"/>
  <c r="Y59" i="2"/>
  <c r="Y94" i="2"/>
  <c r="S80" i="2"/>
  <c r="U94" i="2"/>
  <c r="Y70" i="2"/>
  <c r="Y60" i="2"/>
  <c r="U92" i="2"/>
  <c r="U90" i="2"/>
  <c r="S12" i="2"/>
  <c r="U88" i="2"/>
  <c r="Y88" i="2"/>
  <c r="Y18" i="2"/>
  <c r="S55" i="2" l="1"/>
  <c r="S17" i="2"/>
  <c r="S16" i="2" l="1"/>
  <c r="S53" i="2"/>
  <c r="S10" i="2"/>
  <c r="S9" i="2" l="1"/>
  <c r="H11" i="2"/>
  <c r="H12" i="2"/>
  <c r="H13" i="2"/>
  <c r="H14" i="2"/>
  <c r="H19" i="2"/>
  <c r="H22" i="2"/>
  <c r="H26" i="2"/>
  <c r="H31" i="2"/>
  <c r="H38" i="2"/>
  <c r="H57" i="2"/>
  <c r="H65" i="2"/>
  <c r="H80" i="2"/>
  <c r="Z88" i="2"/>
  <c r="Z35" i="2"/>
  <c r="Z83" i="2"/>
  <c r="Z81" i="2"/>
  <c r="Z76" i="2"/>
  <c r="Z75" i="2"/>
  <c r="Z74" i="2"/>
  <c r="Z73" i="2"/>
  <c r="Z71" i="2"/>
  <c r="Z70" i="2"/>
  <c r="Z69" i="2"/>
  <c r="Z68" i="2"/>
  <c r="Z67" i="2"/>
  <c r="Z66" i="2"/>
  <c r="Z63" i="2"/>
  <c r="Z62" i="2"/>
  <c r="Z61" i="2"/>
  <c r="Z60" i="2"/>
  <c r="Z59" i="2"/>
  <c r="Z40" i="2"/>
  <c r="Z39" i="2"/>
  <c r="Z33" i="2"/>
  <c r="Z32" i="2"/>
  <c r="Z27" i="2"/>
  <c r="Z24" i="2"/>
  <c r="Z23" i="2"/>
  <c r="Z21" i="2"/>
  <c r="Z20" i="2"/>
  <c r="Z18" i="2"/>
  <c r="Z94" i="2"/>
  <c r="Z86" i="2"/>
  <c r="Z85" i="2"/>
  <c r="Z84" i="2"/>
  <c r="Z82" i="2"/>
  <c r="X80" i="2"/>
  <c r="Y80" i="2" s="1"/>
  <c r="Z78" i="2"/>
  <c r="Z77" i="2"/>
  <c r="Z72" i="2"/>
  <c r="X65" i="2"/>
  <c r="Y65" i="2" s="1"/>
  <c r="X57" i="2"/>
  <c r="Y57" i="2" s="1"/>
  <c r="Z51" i="2"/>
  <c r="Y51" i="2"/>
  <c r="X51" i="2"/>
  <c r="X38" i="2"/>
  <c r="Y38" i="2" s="1"/>
  <c r="X31" i="2"/>
  <c r="Y31" i="2" s="1"/>
  <c r="X26" i="2"/>
  <c r="Y26" i="2" s="1"/>
  <c r="X22" i="2"/>
  <c r="Y22" i="2" s="1"/>
  <c r="X19" i="2"/>
  <c r="Y19" i="2" s="1"/>
  <c r="X14" i="2"/>
  <c r="Y14" i="2" s="1"/>
  <c r="X13" i="2"/>
  <c r="Y13" i="2" s="1"/>
  <c r="X12" i="2"/>
  <c r="Y12" i="2" s="1"/>
  <c r="X11" i="2"/>
  <c r="Y11" i="2" s="1"/>
  <c r="S29" i="2" l="1"/>
  <c r="H17" i="2"/>
  <c r="H16" i="2" s="1"/>
  <c r="H55" i="2"/>
  <c r="H10" i="2" s="1"/>
  <c r="H9" i="2" s="1"/>
  <c r="X17" i="2"/>
  <c r="X55" i="2"/>
  <c r="Y55" i="2" s="1"/>
  <c r="X16" i="2" l="1"/>
  <c r="Y16" i="2" s="1"/>
  <c r="Y17" i="2"/>
  <c r="S44" i="2"/>
  <c r="S42" i="2"/>
  <c r="H29" i="2"/>
  <c r="H42" i="2" s="1"/>
  <c r="H53" i="2"/>
  <c r="X53" i="2"/>
  <c r="Y53" i="2" s="1"/>
  <c r="X10" i="2"/>
  <c r="Y10" i="2" s="1"/>
  <c r="H44" i="2" l="1"/>
  <c r="X9" i="2"/>
  <c r="Y9" i="2" s="1"/>
  <c r="X29" i="2" l="1"/>
  <c r="Y29" i="2" s="1"/>
  <c r="X42" i="2" l="1"/>
  <c r="Y42" i="2" s="1"/>
  <c r="X44" i="2"/>
  <c r="Y44" i="2" s="1"/>
  <c r="T51" i="2" l="1"/>
  <c r="T80" i="2" l="1"/>
  <c r="U80" i="2" s="1"/>
  <c r="T65" i="2"/>
  <c r="U65" i="2" s="1"/>
  <c r="T57" i="2"/>
  <c r="U57" i="2" s="1"/>
  <c r="T38" i="2"/>
  <c r="U38" i="2" s="1"/>
  <c r="T31" i="2"/>
  <c r="U31" i="2" s="1"/>
  <c r="T26" i="2"/>
  <c r="U26" i="2" s="1"/>
  <c r="T22" i="2"/>
  <c r="U22" i="2" s="1"/>
  <c r="T19" i="2"/>
  <c r="U19" i="2" s="1"/>
  <c r="T11" i="2"/>
  <c r="U11" i="2" s="1"/>
  <c r="T12" i="2"/>
  <c r="U12" i="2" s="1"/>
  <c r="T13" i="2"/>
  <c r="U13" i="2" s="1"/>
  <c r="T14" i="2"/>
  <c r="U14" i="2" s="1"/>
  <c r="G80" i="2"/>
  <c r="Z80" i="2" s="1"/>
  <c r="G65" i="2"/>
  <c r="Z65" i="2" s="1"/>
  <c r="G57" i="2"/>
  <c r="Z57" i="2" s="1"/>
  <c r="G38" i="2"/>
  <c r="Z38" i="2" s="1"/>
  <c r="G31" i="2"/>
  <c r="Z31" i="2" s="1"/>
  <c r="G26" i="2"/>
  <c r="Z26" i="2" s="1"/>
  <c r="G22" i="2"/>
  <c r="Z22" i="2" s="1"/>
  <c r="G19" i="2"/>
  <c r="Z19" i="2" s="1"/>
  <c r="G11" i="2"/>
  <c r="Z11" i="2" s="1"/>
  <c r="G12" i="2"/>
  <c r="G13" i="2"/>
  <c r="G14" i="2"/>
  <c r="Z14" i="2" s="1"/>
  <c r="G17" i="2" l="1"/>
  <c r="T17" i="2"/>
  <c r="G55" i="2"/>
  <c r="T55" i="2"/>
  <c r="V94" i="2"/>
  <c r="V88" i="2"/>
  <c r="V86" i="2"/>
  <c r="V85" i="2"/>
  <c r="V84" i="2"/>
  <c r="V83" i="2"/>
  <c r="V82" i="2"/>
  <c r="V81" i="2"/>
  <c r="V78" i="2"/>
  <c r="V77" i="2"/>
  <c r="V76" i="2"/>
  <c r="V75" i="2"/>
  <c r="V74" i="2"/>
  <c r="V73" i="2"/>
  <c r="V72" i="2"/>
  <c r="V71" i="2"/>
  <c r="V70" i="2"/>
  <c r="V69" i="2"/>
  <c r="V68" i="2"/>
  <c r="V67" i="2"/>
  <c r="V63" i="2"/>
  <c r="V62" i="2"/>
  <c r="V61" i="2"/>
  <c r="V60" i="2"/>
  <c r="V59" i="2"/>
  <c r="V40" i="2"/>
  <c r="V39" i="2"/>
  <c r="V35" i="2"/>
  <c r="V33" i="2"/>
  <c r="V32" i="2"/>
  <c r="V27" i="2"/>
  <c r="V18" i="2"/>
  <c r="V20" i="2"/>
  <c r="V21" i="2"/>
  <c r="V23" i="2"/>
  <c r="V24" i="2"/>
  <c r="T53" i="2" l="1"/>
  <c r="U53" i="2" s="1"/>
  <c r="U55" i="2"/>
  <c r="T16" i="2"/>
  <c r="U16" i="2" s="1"/>
  <c r="U17" i="2"/>
  <c r="G10" i="2"/>
  <c r="Z55" i="2"/>
  <c r="G16" i="2"/>
  <c r="Z16" i="2" s="1"/>
  <c r="Z17" i="2"/>
  <c r="G53" i="2"/>
  <c r="Z53" i="2" s="1"/>
  <c r="T10" i="2"/>
  <c r="T9" i="2" l="1"/>
  <c r="U10" i="2"/>
  <c r="G9" i="2"/>
  <c r="Z10" i="2"/>
  <c r="V80" i="2"/>
  <c r="V65" i="2"/>
  <c r="V57" i="2"/>
  <c r="V51" i="2"/>
  <c r="U51" i="2"/>
  <c r="B47" i="2"/>
  <c r="V38" i="2"/>
  <c r="V31" i="2"/>
  <c r="V26" i="2"/>
  <c r="V22" i="2"/>
  <c r="V19" i="2"/>
  <c r="V14" i="2"/>
  <c r="V11" i="2"/>
  <c r="T29" i="2" l="1"/>
  <c r="U9" i="2"/>
  <c r="Z9" i="2"/>
  <c r="G29" i="2"/>
  <c r="V55" i="2"/>
  <c r="T44" i="2" l="1"/>
  <c r="U44" i="2" s="1"/>
  <c r="U29" i="2"/>
  <c r="T42" i="2"/>
  <c r="U42" i="2" s="1"/>
  <c r="Z29" i="2"/>
  <c r="G44" i="2"/>
  <c r="Z44" i="2" s="1"/>
  <c r="G42" i="2"/>
  <c r="Z42" i="2" s="1"/>
  <c r="V53" i="2"/>
  <c r="V9" i="2"/>
  <c r="V16" i="2"/>
  <c r="V17" i="2"/>
  <c r="V10" i="2" l="1"/>
  <c r="V29" i="2" l="1"/>
  <c r="V44" i="2"/>
  <c r="V42" i="2" l="1"/>
</calcChain>
</file>

<file path=xl/sharedStrings.xml><?xml version="1.0" encoding="utf-8"?>
<sst xmlns="http://schemas.openxmlformats.org/spreadsheetml/2006/main" count="132" uniqueCount="82">
  <si>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</si>
  <si>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</si>
  <si>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</si>
  <si>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</si>
  <si>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</si>
  <si>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</si>
  <si>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</si>
  <si>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</si>
  <si>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</si>
  <si>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</si>
  <si>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</si>
  <si>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</si>
  <si>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</si>
  <si>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</si>
  <si>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</si>
  <si>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</si>
  <si>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</si>
  <si>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</si>
  <si>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</si>
  <si>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</si>
  <si>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</si>
  <si>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</si>
  <si>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</si>
  <si>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</si>
  <si>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</si>
  <si>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</si>
  <si>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</si>
  <si>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</si>
  <si>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</si>
  <si>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</si>
  <si>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</si>
  <si>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</si>
  <si>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</si>
  <si>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</si>
  <si>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</si>
  <si>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</si>
  <si>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</si>
  <si>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</si>
  <si>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</si>
  <si>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</si>
  <si>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</si>
  <si>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</si>
  <si>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</si>
  <si>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</si>
  <si>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</si>
  <si>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</si>
  <si>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</si>
  <si>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</si>
  <si>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</si>
  <si>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</si>
  <si>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</si>
  <si>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</si>
  <si>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</si>
  <si>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</si>
  <si>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</si>
  <si>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</si>
  <si>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</si>
  <si>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</si>
  <si>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</si>
  <si>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</si>
  <si>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</si>
  <si>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</si>
  <si>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</si>
  <si>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</si>
  <si>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</si>
  <si>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</si>
  <si>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</si>
  <si>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</si>
  <si>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</si>
  <si>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</si>
  <si>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</si>
  <si>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</si>
  <si>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</si>
  <si>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</si>
  <si>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</si>
  <si>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</si>
  <si>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</si>
  <si>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</si>
  <si>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Fourth Supplementary Estimates</t>
  </si>
  <si>
    <t>March</t>
  </si>
  <si>
    <t>Apr - Mar</t>
  </si>
  <si>
    <t>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</si>
</sst>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"/>
  <sheetViews>
    <sheetView showGridLines="0" tabSelected="1" zoomScale="80" zoomScaleNormal="80" workbookViewId="0">
      <pane xSplit="5" ySplit="7" topLeftCell="N25" activePane="bottomRight" state="frozen"/>
      <selection pane="topRight" activeCell="F1" sqref="F1"/>
      <selection pane="bottomLeft" activeCell="A8" sqref="A8"/>
      <selection pane="bottomRight" activeCell="R88" sqref="R88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8" width="13.84375" style="20" customWidth="1"/>
    <col min="19" max="19" width="12.84375" style="20" customWidth="1"/>
    <col min="20" max="20" width="18.921875" style="20" customWidth="1"/>
    <col min="21" max="21" width="13.69140625" style="20" customWidth="1"/>
    <col min="22" max="22" width="9.3828125" style="10" customWidth="1"/>
    <col min="23" max="23" width="2.15234375" style="10" customWidth="1"/>
    <col min="24" max="24" width="13.3828125" style="20" customWidth="1"/>
    <col min="25" max="25" width="12.3828125" style="20" customWidth="1"/>
    <col min="26" max="26" width="11" style="10" customWidth="1"/>
    <col min="27" max="16384" width="8.921875" style="4"/>
  </cols>
  <sheetData>
    <row r="1" spans="2:27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X1" s="19"/>
      <c r="Y1" s="19"/>
    </row>
    <row r="2" spans="2:27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X2" s="19"/>
      <c r="Y2" s="19"/>
    </row>
    <row r="3" spans="2:27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X3" s="19"/>
      <c r="Y3" s="19"/>
    </row>
    <row r="4" spans="2:27" x14ac:dyDescent="0.35">
      <c r="B4" s="2" t="s">
        <v>14</v>
      </c>
      <c r="C4" s="2"/>
      <c r="D4" s="2"/>
      <c r="E4" s="2"/>
      <c r="F4" s="2"/>
    </row>
    <row r="5" spans="2:27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X5" s="19"/>
      <c r="Y5" s="19"/>
    </row>
    <row r="6" spans="2:27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21" t="s">
        <v>49</v>
      </c>
      <c r="P6" s="21" t="s">
        <v>49</v>
      </c>
      <c r="Q6" s="21" t="s">
        <v>49</v>
      </c>
      <c r="R6" s="21" t="s">
        <v>49</v>
      </c>
      <c r="S6" s="44" t="s">
        <v>49</v>
      </c>
      <c r="T6" s="47" t="s">
        <v>78</v>
      </c>
      <c r="U6" s="21"/>
      <c r="V6" s="11"/>
      <c r="W6" s="11"/>
      <c r="X6" s="44" t="s">
        <v>51</v>
      </c>
      <c r="Y6" s="21"/>
      <c r="Z6" s="11"/>
    </row>
    <row r="7" spans="2:27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74</v>
      </c>
      <c r="O7" s="30" t="s">
        <v>75</v>
      </c>
      <c r="P7" s="30" t="s">
        <v>76</v>
      </c>
      <c r="Q7" s="30" t="s">
        <v>77</v>
      </c>
      <c r="R7" s="30" t="s">
        <v>79</v>
      </c>
      <c r="S7" s="45" t="s">
        <v>80</v>
      </c>
      <c r="T7" s="45" t="str">
        <f>S7</f>
        <v>Apr - Mar</v>
      </c>
      <c r="U7" s="30" t="s">
        <v>36</v>
      </c>
      <c r="V7" s="12" t="s">
        <v>39</v>
      </c>
      <c r="W7" s="12"/>
      <c r="X7" s="45" t="str">
        <f>S7</f>
        <v>Apr - Mar</v>
      </c>
      <c r="Y7" s="30" t="s">
        <v>36</v>
      </c>
      <c r="Z7" s="12" t="s">
        <v>39</v>
      </c>
    </row>
    <row r="9" spans="2:27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86537.016218314093</v>
      </c>
      <c r="O9" s="25">
        <f t="shared" ref="O9:P9" si="4">SUM(O10:O14)</f>
        <v>117737.92527136432</v>
      </c>
      <c r="P9" s="25">
        <f t="shared" si="4"/>
        <v>81277.456196796717</v>
      </c>
      <c r="Q9" s="25">
        <f t="shared" ref="Q9:R9" si="5">SUM(Q10:Q14)</f>
        <v>64492.845058690807</v>
      </c>
      <c r="R9" s="25">
        <f t="shared" si="5"/>
        <v>114380.55739406167</v>
      </c>
      <c r="S9" s="25">
        <f t="shared" ref="S9" si="6">SUM(S10:S14)</f>
        <v>1066533.202267519</v>
      </c>
      <c r="T9" s="25">
        <f t="shared" ref="T9" si="7">SUM(T10:T14)</f>
        <v>1069133.869053873</v>
      </c>
      <c r="U9" s="37">
        <f t="shared" ref="U9:U14" si="8">S9-T9</f>
        <v>-2600.6667863540351</v>
      </c>
      <c r="V9" s="13">
        <f t="shared" ref="V9:V14" si="9">U9/ABS(T9)</f>
        <v>-2.4324987371838551E-3</v>
      </c>
      <c r="W9" s="13"/>
      <c r="X9" s="25">
        <f t="shared" ref="X9" si="10">SUM(X10:X14)</f>
        <v>1058575.5752967526</v>
      </c>
      <c r="Y9" s="25">
        <f t="shared" ref="Y9:Y14" si="11">S9-X9</f>
        <v>7957.626970766345</v>
      </c>
      <c r="Z9" s="13">
        <f t="shared" ref="Z9:Z11" si="12">Y9/ABS(X9)</f>
        <v>7.5172969757360663E-3</v>
      </c>
    </row>
    <row r="10" spans="2:27" x14ac:dyDescent="0.35">
      <c r="B10" s="2"/>
      <c r="C10" s="2" t="s">
        <v>9</v>
      </c>
      <c r="D10" s="2"/>
      <c r="E10" s="2"/>
      <c r="F10" s="2"/>
      <c r="G10" s="23">
        <f t="shared" ref="G10:T10" si="13">G55</f>
        <v>67665.022052820001</v>
      </c>
      <c r="H10" s="23">
        <f t="shared" si="13"/>
        <v>69681.086521499994</v>
      </c>
      <c r="I10" s="23">
        <f t="shared" si="13"/>
        <v>75959.499483784006</v>
      </c>
      <c r="J10" s="23">
        <f t="shared" si="13"/>
        <v>73376.514952254001</v>
      </c>
      <c r="K10" s="23">
        <f t="shared" ref="K10:L10" si="14">K55</f>
        <v>69493.370505610001</v>
      </c>
      <c r="L10" s="23">
        <f t="shared" si="14"/>
        <v>80734.429704010006</v>
      </c>
      <c r="M10" s="23">
        <f t="shared" ref="M10:N10" si="15">M55</f>
        <v>61564.121565420995</v>
      </c>
      <c r="N10" s="23">
        <f t="shared" si="15"/>
        <v>66875.413277979998</v>
      </c>
      <c r="O10" s="23">
        <f t="shared" ref="O10:P10" si="16">O55</f>
        <v>82350.499640884009</v>
      </c>
      <c r="P10" s="23">
        <f t="shared" si="16"/>
        <v>74624.154667229988</v>
      </c>
      <c r="Q10" s="23">
        <f t="shared" ref="Q10:R10" si="17">Q55</f>
        <v>61251.035698220003</v>
      </c>
      <c r="R10" s="23">
        <f t="shared" si="17"/>
        <v>95881.677466589987</v>
      </c>
      <c r="S10" s="23">
        <f t="shared" si="13"/>
        <v>879456.82553630299</v>
      </c>
      <c r="T10" s="23">
        <f t="shared" si="13"/>
        <v>869011.99715932738</v>
      </c>
      <c r="U10" s="46">
        <f t="shared" si="8"/>
        <v>10444.828376975609</v>
      </c>
      <c r="V10" s="14">
        <f t="shared" si="9"/>
        <v>1.2019199287372578E-2</v>
      </c>
      <c r="W10" s="14"/>
      <c r="X10" s="23">
        <f>X55</f>
        <v>882755.75742904912</v>
      </c>
      <c r="Y10" s="23">
        <f t="shared" si="11"/>
        <v>-3298.9318927461281</v>
      </c>
      <c r="Z10" s="14">
        <f t="shared" si="12"/>
        <v>-3.7370834061212876E-3</v>
      </c>
    </row>
    <row r="11" spans="2:27" x14ac:dyDescent="0.35">
      <c r="B11" s="2"/>
      <c r="C11" s="2" t="s">
        <v>15</v>
      </c>
      <c r="D11" s="2"/>
      <c r="E11" s="2"/>
      <c r="F11" s="2"/>
      <c r="G11" s="23">
        <f t="shared" ref="G11:T11" si="18">G88</f>
        <v>5898.56221396</v>
      </c>
      <c r="H11" s="23">
        <f t="shared" si="18"/>
        <v>4614.2396835700001</v>
      </c>
      <c r="I11" s="23">
        <f t="shared" si="18"/>
        <v>7865.9500028800003</v>
      </c>
      <c r="J11" s="23">
        <f t="shared" si="18"/>
        <v>69407.728855559995</v>
      </c>
      <c r="K11" s="23">
        <f t="shared" ref="K11:L11" si="19">K88</f>
        <v>3652.0866878100001</v>
      </c>
      <c r="L11" s="23">
        <f t="shared" si="19"/>
        <v>7636.8143888300001</v>
      </c>
      <c r="M11" s="23">
        <f t="shared" ref="M11:N11" si="20">M88</f>
        <v>3379.3840911299999</v>
      </c>
      <c r="N11" s="23">
        <f t="shared" si="20"/>
        <v>19504.042592350001</v>
      </c>
      <c r="O11" s="23">
        <f t="shared" ref="O11:P11" si="21">O88</f>
        <v>34168.364346349998</v>
      </c>
      <c r="P11" s="23">
        <f t="shared" si="21"/>
        <v>6507.6702646863259</v>
      </c>
      <c r="Q11" s="23">
        <f t="shared" ref="Q11" si="22">Q88</f>
        <v>3014.5924437100002</v>
      </c>
      <c r="R11" s="23">
        <v>18317.12689364369</v>
      </c>
      <c r="S11" s="23">
        <f t="shared" si="18"/>
        <v>183966.56246448</v>
      </c>
      <c r="T11" s="23">
        <f t="shared" si="18"/>
        <v>194160.28415493638</v>
      </c>
      <c r="U11" s="46">
        <f t="shared" si="8"/>
        <v>-10193.721690456383</v>
      </c>
      <c r="V11" s="14">
        <f t="shared" si="9"/>
        <v>-5.2501579995226921E-2</v>
      </c>
      <c r="W11" s="14"/>
      <c r="X11" s="23">
        <f>X88</f>
        <v>170224.03491425698</v>
      </c>
      <c r="Y11" s="23">
        <f t="shared" si="11"/>
        <v>13742.527550223022</v>
      </c>
      <c r="Z11" s="14">
        <f t="shared" si="12"/>
        <v>8.0732004485413747E-2</v>
      </c>
    </row>
    <row r="12" spans="2:27" x14ac:dyDescent="0.35">
      <c r="B12" s="2"/>
      <c r="C12" s="2" t="s">
        <v>11</v>
      </c>
      <c r="D12" s="2"/>
      <c r="E12" s="2"/>
      <c r="F12" s="2"/>
      <c r="G12" s="23">
        <f t="shared" ref="G12:T12" si="23">G90</f>
        <v>0</v>
      </c>
      <c r="H12" s="23">
        <f t="shared" si="23"/>
        <v>0</v>
      </c>
      <c r="I12" s="23">
        <f t="shared" si="23"/>
        <v>0</v>
      </c>
      <c r="J12" s="23">
        <f t="shared" si="23"/>
        <v>0</v>
      </c>
      <c r="K12" s="23">
        <f t="shared" ref="K12:L12" si="24">K90</f>
        <v>0</v>
      </c>
      <c r="L12" s="23">
        <f t="shared" si="24"/>
        <v>0</v>
      </c>
      <c r="M12" s="23">
        <f t="shared" ref="M12:N12" si="25">M90</f>
        <v>0</v>
      </c>
      <c r="N12" s="23">
        <f t="shared" si="25"/>
        <v>0</v>
      </c>
      <c r="O12" s="23">
        <f t="shared" ref="O12:P12" si="26">O90</f>
        <v>121.62782987</v>
      </c>
      <c r="P12" s="23">
        <f t="shared" si="26"/>
        <v>119.82294521</v>
      </c>
      <c r="Q12" s="23">
        <f t="shared" ref="Q12:R12" si="27">Q90</f>
        <v>0</v>
      </c>
      <c r="R12" s="23">
        <f t="shared" si="27"/>
        <v>118.56414650000001</v>
      </c>
      <c r="S12" s="23">
        <f t="shared" si="23"/>
        <v>360.01492158000002</v>
      </c>
      <c r="T12" s="23">
        <f t="shared" si="23"/>
        <v>693.88902787000006</v>
      </c>
      <c r="U12" s="46">
        <f t="shared" si="8"/>
        <v>-333.87410629000004</v>
      </c>
      <c r="V12" s="14">
        <v>0</v>
      </c>
      <c r="W12" s="14"/>
      <c r="X12" s="23">
        <f>X90</f>
        <v>0</v>
      </c>
      <c r="Y12" s="23">
        <f t="shared" si="11"/>
        <v>360.01492158000002</v>
      </c>
      <c r="Z12" s="14">
        <v>0</v>
      </c>
    </row>
    <row r="13" spans="2:27" x14ac:dyDescent="0.35">
      <c r="B13" s="2"/>
      <c r="C13" s="2" t="s">
        <v>16</v>
      </c>
      <c r="D13" s="2"/>
      <c r="E13" s="2"/>
      <c r="F13" s="2"/>
      <c r="G13" s="23">
        <f t="shared" ref="G13:T13" si="28">G92</f>
        <v>0</v>
      </c>
      <c r="H13" s="23">
        <f t="shared" si="28"/>
        <v>0</v>
      </c>
      <c r="I13" s="23">
        <f t="shared" si="28"/>
        <v>0</v>
      </c>
      <c r="J13" s="23">
        <f t="shared" si="28"/>
        <v>0</v>
      </c>
      <c r="K13" s="23">
        <f t="shared" ref="K13:L13" si="29">K92</f>
        <v>0</v>
      </c>
      <c r="L13" s="23">
        <f t="shared" si="29"/>
        <v>0</v>
      </c>
      <c r="M13" s="23">
        <f t="shared" ref="M13:N13" si="30">M92</f>
        <v>0</v>
      </c>
      <c r="N13" s="23">
        <f t="shared" si="30"/>
        <v>0</v>
      </c>
      <c r="O13" s="23">
        <f t="shared" ref="O13:P13" si="31">O92</f>
        <v>0</v>
      </c>
      <c r="P13" s="23">
        <f t="shared" si="31"/>
        <v>0</v>
      </c>
      <c r="Q13" s="23">
        <f t="shared" ref="Q13:R13" si="32">Q92</f>
        <v>0</v>
      </c>
      <c r="R13" s="23">
        <f t="shared" si="32"/>
        <v>0</v>
      </c>
      <c r="S13" s="23">
        <f t="shared" si="28"/>
        <v>0</v>
      </c>
      <c r="T13" s="23">
        <f t="shared" si="28"/>
        <v>0</v>
      </c>
      <c r="U13" s="46">
        <f t="shared" si="8"/>
        <v>0</v>
      </c>
      <c r="V13" s="14">
        <v>0</v>
      </c>
      <c r="W13" s="14"/>
      <c r="X13" s="23">
        <f>X92</f>
        <v>0</v>
      </c>
      <c r="Y13" s="23">
        <f t="shared" si="11"/>
        <v>0</v>
      </c>
      <c r="Z13" s="14">
        <v>0</v>
      </c>
      <c r="AA13" s="9"/>
    </row>
    <row r="14" spans="2:27" x14ac:dyDescent="0.35">
      <c r="B14" s="2"/>
      <c r="C14" s="2" t="s">
        <v>13</v>
      </c>
      <c r="D14" s="2"/>
      <c r="E14" s="2"/>
      <c r="F14" s="2"/>
      <c r="G14" s="23">
        <f t="shared" ref="G14:T14" si="33">G94</f>
        <v>375.4973825670001</v>
      </c>
      <c r="H14" s="23">
        <f t="shared" si="33"/>
        <v>0</v>
      </c>
      <c r="I14" s="23">
        <f t="shared" si="33"/>
        <v>129.07633596049999</v>
      </c>
      <c r="J14" s="23">
        <f t="shared" si="33"/>
        <v>229.74523045399997</v>
      </c>
      <c r="K14" s="23">
        <f t="shared" ref="K14:L14" si="34">K94</f>
        <v>332.85846642090002</v>
      </c>
      <c r="L14" s="23">
        <f t="shared" si="34"/>
        <v>0</v>
      </c>
      <c r="M14" s="23">
        <f t="shared" ref="M14:N14" si="35">M94</f>
        <v>111.41400374999999</v>
      </c>
      <c r="N14" s="23">
        <f t="shared" si="35"/>
        <v>157.56034798410002</v>
      </c>
      <c r="O14" s="23">
        <f t="shared" ref="O14:P14" si="36">O94</f>
        <v>1097.4334542602999</v>
      </c>
      <c r="P14" s="23">
        <f t="shared" si="36"/>
        <v>25.8083196704</v>
      </c>
      <c r="Q14" s="23">
        <f t="shared" ref="Q14:R14" si="37">Q94</f>
        <v>227.21691676080002</v>
      </c>
      <c r="R14" s="23">
        <f t="shared" si="37"/>
        <v>63.188887328</v>
      </c>
      <c r="S14" s="23">
        <f t="shared" si="33"/>
        <v>2749.7993451560001</v>
      </c>
      <c r="T14" s="23">
        <f t="shared" si="33"/>
        <v>5267.6987117392</v>
      </c>
      <c r="U14" s="46">
        <f t="shared" si="8"/>
        <v>-2517.8993665831999</v>
      </c>
      <c r="V14" s="14">
        <f t="shared" si="9"/>
        <v>-0.47798849257874171</v>
      </c>
      <c r="W14" s="14"/>
      <c r="X14" s="23">
        <f>X94</f>
        <v>5595.7829534463999</v>
      </c>
      <c r="Y14" s="23">
        <f t="shared" si="11"/>
        <v>-2845.9836082903998</v>
      </c>
      <c r="Z14" s="14">
        <f t="shared" ref="Z14" si="38">Y14/ABS(X14)</f>
        <v>-0.50859435256286711</v>
      </c>
    </row>
    <row r="15" spans="2:27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4"/>
      <c r="W15" s="14"/>
      <c r="X15" s="24"/>
      <c r="Y15" s="24"/>
      <c r="Z15" s="14"/>
    </row>
    <row r="16" spans="2:27" s="5" customFormat="1" x14ac:dyDescent="0.35">
      <c r="B16" s="5" t="s">
        <v>2</v>
      </c>
      <c r="C16" s="6"/>
      <c r="D16" s="6"/>
      <c r="E16" s="6"/>
      <c r="F16" s="6"/>
      <c r="G16" s="25">
        <f t="shared" ref="G16:T16" si="39">G17+G26</f>
        <v>89439.686284812997</v>
      </c>
      <c r="H16" s="25">
        <f t="shared" ref="H16:S16" si="40">H17+H26</f>
        <v>94440.407223120026</v>
      </c>
      <c r="I16" s="25">
        <f t="shared" ref="I16:J16" si="41">I17+I26</f>
        <v>86556.972921850014</v>
      </c>
      <c r="J16" s="25">
        <f t="shared" si="41"/>
        <v>104308.50514538997</v>
      </c>
      <c r="K16" s="25">
        <f t="shared" ref="K16:P16" si="42">K17+K26</f>
        <v>91693.122361969974</v>
      </c>
      <c r="L16" s="25">
        <f t="shared" si="42"/>
        <v>86090.768409449927</v>
      </c>
      <c r="M16" s="25">
        <f t="shared" si="42"/>
        <v>84426.528455920052</v>
      </c>
      <c r="N16" s="25">
        <f t="shared" si="42"/>
        <v>90391.955448970155</v>
      </c>
      <c r="O16" s="25">
        <f t="shared" si="42"/>
        <v>103704.59225854989</v>
      </c>
      <c r="P16" s="25">
        <f t="shared" si="42"/>
        <v>106626.83430481015</v>
      </c>
      <c r="Q16" s="25">
        <f t="shared" ref="Q16:R16" si="43">Q17+Q26</f>
        <v>96253.186342359913</v>
      </c>
      <c r="R16" s="25">
        <f t="shared" si="43"/>
        <v>123347.76545132021</v>
      </c>
      <c r="S16" s="25">
        <f t="shared" si="40"/>
        <v>1157280.3246085232</v>
      </c>
      <c r="T16" s="25">
        <f t="shared" si="39"/>
        <v>1203750.6988513756</v>
      </c>
      <c r="U16" s="37">
        <f>S16-T16</f>
        <v>-46470.374242852442</v>
      </c>
      <c r="V16" s="13">
        <f>U16/ABS(T16)</f>
        <v>-3.8604649855817061E-2</v>
      </c>
      <c r="W16" s="13"/>
      <c r="X16" s="25">
        <f t="shared" ref="X16" si="44">X17+X26</f>
        <v>1050899.6391943442</v>
      </c>
      <c r="Y16" s="25">
        <f t="shared" ref="Y16:Y24" si="45">S16-X16</f>
        <v>106380.685414179</v>
      </c>
      <c r="Z16" s="13">
        <f>Y16/ABS(X16)</f>
        <v>0.10122820624025915</v>
      </c>
    </row>
    <row r="17" spans="2:26" x14ac:dyDescent="0.35">
      <c r="B17" s="2"/>
      <c r="C17" s="2" t="s">
        <v>17</v>
      </c>
      <c r="D17" s="2"/>
      <c r="E17" s="2"/>
      <c r="F17" s="2"/>
      <c r="G17" s="23">
        <f t="shared" ref="G17:T17" si="46">G18+G19+G22</f>
        <v>89173.117848292997</v>
      </c>
      <c r="H17" s="23">
        <f t="shared" si="46"/>
        <v>89041.842574240029</v>
      </c>
      <c r="I17" s="23">
        <f t="shared" si="46"/>
        <v>83413.023296260013</v>
      </c>
      <c r="J17" s="23">
        <f t="shared" si="46"/>
        <v>99221.838802439961</v>
      </c>
      <c r="K17" s="23">
        <f t="shared" ref="K17:P17" si="47">K18+K19+K22</f>
        <v>88407.493700239967</v>
      </c>
      <c r="L17" s="23">
        <f t="shared" si="47"/>
        <v>84070.386352769929</v>
      </c>
      <c r="M17" s="23">
        <f t="shared" si="47"/>
        <v>81884.547651670058</v>
      </c>
      <c r="N17" s="23">
        <f t="shared" si="47"/>
        <v>85716.220509890147</v>
      </c>
      <c r="O17" s="23">
        <f t="shared" si="47"/>
        <v>98960.291929149898</v>
      </c>
      <c r="P17" s="23">
        <f t="shared" si="47"/>
        <v>103048.27279167016</v>
      </c>
      <c r="Q17" s="23">
        <f t="shared" ref="Q17:R17" si="48">Q18+Q19+Q22</f>
        <v>92408.534079279911</v>
      </c>
      <c r="R17" s="23">
        <f t="shared" si="48"/>
        <v>114120.26479247022</v>
      </c>
      <c r="S17" s="23">
        <f t="shared" si="46"/>
        <v>1109465.8343283732</v>
      </c>
      <c r="T17" s="23">
        <f t="shared" si="46"/>
        <v>1148268.5474115557</v>
      </c>
      <c r="U17" s="46">
        <f t="shared" ref="U17:U24" si="49">S17-T17</f>
        <v>-38802.713083182462</v>
      </c>
      <c r="V17" s="14">
        <f t="shared" ref="V17:V24" si="50">U17/ABS(T17)</f>
        <v>-3.3792367796411496E-2</v>
      </c>
      <c r="W17" s="14"/>
      <c r="X17" s="23">
        <f>X18+X19+X22</f>
        <v>993443.77388324414</v>
      </c>
      <c r="Y17" s="23">
        <f t="shared" si="45"/>
        <v>116022.06044512906</v>
      </c>
      <c r="Z17" s="14">
        <f t="shared" ref="Z17:Z24" si="51">Y17/ABS(X17)</f>
        <v>0.11678774732425341</v>
      </c>
    </row>
    <row r="18" spans="2:26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23">
        <v>45621.021369909897</v>
      </c>
      <c r="P18" s="23">
        <v>44408.155915000141</v>
      </c>
      <c r="Q18" s="23">
        <v>32450.189300489914</v>
      </c>
      <c r="R18" s="23">
        <v>50327.807391280214</v>
      </c>
      <c r="S18" s="46">
        <f>SUM(G18:R18)</f>
        <v>421340.27255024324</v>
      </c>
      <c r="T18" s="23">
        <v>444499.59951027192</v>
      </c>
      <c r="U18" s="46">
        <f t="shared" si="49"/>
        <v>-23159.326960028673</v>
      </c>
      <c r="V18" s="14">
        <f t="shared" si="50"/>
        <v>-5.2102019856810886E-2</v>
      </c>
      <c r="W18" s="14"/>
      <c r="X18" s="23">
        <v>366667.66974156408</v>
      </c>
      <c r="Y18" s="23">
        <f t="shared" si="45"/>
        <v>54672.602808679163</v>
      </c>
      <c r="Z18" s="14">
        <f t="shared" si="51"/>
        <v>0.14910669066409288</v>
      </c>
    </row>
    <row r="19" spans="2:26" x14ac:dyDescent="0.35">
      <c r="B19" s="2"/>
      <c r="C19" s="2"/>
      <c r="D19" s="2" t="s">
        <v>43</v>
      </c>
      <c r="E19" s="2"/>
      <c r="F19" s="2"/>
      <c r="G19" s="23">
        <f t="shared" ref="G19:T19" si="52">G20+G21</f>
        <v>42100.017</v>
      </c>
      <c r="H19" s="23">
        <f t="shared" si="52"/>
        <v>44017.669000000002</v>
      </c>
      <c r="I19" s="23">
        <f t="shared" si="52"/>
        <v>41982.146999999997</v>
      </c>
      <c r="J19" s="23">
        <f t="shared" si="52"/>
        <v>47613.900999999998</v>
      </c>
      <c r="K19" s="23">
        <f t="shared" ref="K19:P19" si="53">K20+K21</f>
        <v>40504.519999999997</v>
      </c>
      <c r="L19" s="23">
        <f t="shared" si="53"/>
        <v>38836.192999999999</v>
      </c>
      <c r="M19" s="23">
        <f t="shared" si="53"/>
        <v>41481.275000000001</v>
      </c>
      <c r="N19" s="23">
        <f t="shared" si="53"/>
        <v>43169.900999999998</v>
      </c>
      <c r="O19" s="23">
        <f t="shared" si="53"/>
        <v>41455.864000000001</v>
      </c>
      <c r="P19" s="23">
        <f t="shared" si="53"/>
        <v>44439.161</v>
      </c>
      <c r="Q19" s="23">
        <f t="shared" ref="Q19:R19" si="54">Q20+Q21</f>
        <v>42211.328000000001</v>
      </c>
      <c r="R19" s="23">
        <f t="shared" si="54"/>
        <v>46185.392000000007</v>
      </c>
      <c r="S19" s="23">
        <f t="shared" si="52"/>
        <v>513997.36800000002</v>
      </c>
      <c r="T19" s="23">
        <f t="shared" si="52"/>
        <v>522004.6409990337</v>
      </c>
      <c r="U19" s="46">
        <f t="shared" si="49"/>
        <v>-8007.2729990336811</v>
      </c>
      <c r="V19" s="14">
        <f t="shared" si="50"/>
        <v>-1.5339467066248754E-2</v>
      </c>
      <c r="W19" s="14"/>
      <c r="X19" s="23">
        <f>X20+X21</f>
        <v>446767.38299999997</v>
      </c>
      <c r="Y19" s="23">
        <f t="shared" si="45"/>
        <v>67229.985000000044</v>
      </c>
      <c r="Z19" s="14">
        <f t="shared" si="51"/>
        <v>0.1504809606926924</v>
      </c>
    </row>
    <row r="20" spans="2:26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23">
        <v>38663.338175720004</v>
      </c>
      <c r="P20" s="23">
        <v>41105.725989389997</v>
      </c>
      <c r="Q20" s="23">
        <v>39405.88662307</v>
      </c>
      <c r="R20" s="23">
        <v>42475.051289840005</v>
      </c>
      <c r="S20" s="46">
        <f>SUM(G20:R20)</f>
        <v>478308.16359876998</v>
      </c>
      <c r="T20" s="23">
        <v>487064.85644903372</v>
      </c>
      <c r="U20" s="46">
        <f t="shared" si="49"/>
        <v>-8756.6928502637311</v>
      </c>
      <c r="V20" s="14">
        <f t="shared" si="50"/>
        <v>-1.797849451529876E-2</v>
      </c>
      <c r="W20" s="14"/>
      <c r="X20" s="23">
        <v>423004.35212889395</v>
      </c>
      <c r="Y20" s="23">
        <f t="shared" si="45"/>
        <v>55303.811469876033</v>
      </c>
      <c r="Z20" s="14">
        <f t="shared" si="51"/>
        <v>0.13074052593441018</v>
      </c>
    </row>
    <row r="21" spans="2:26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23">
        <v>2792.5258242800001</v>
      </c>
      <c r="P21" s="23">
        <v>3333.4350106100001</v>
      </c>
      <c r="Q21" s="23">
        <v>2805.4413769300004</v>
      </c>
      <c r="R21" s="23">
        <v>3710.3407101599996</v>
      </c>
      <c r="S21" s="46">
        <f>SUM(G21:R21)</f>
        <v>35689.204401230003</v>
      </c>
      <c r="T21" s="23">
        <v>34939.784549999997</v>
      </c>
      <c r="U21" s="46">
        <f t="shared" si="49"/>
        <v>749.41985123000632</v>
      </c>
      <c r="V21" s="14">
        <f t="shared" si="50"/>
        <v>2.1448897320976937E-2</v>
      </c>
      <c r="W21" s="14"/>
      <c r="X21" s="23">
        <v>23763.030871106002</v>
      </c>
      <c r="Y21" s="23">
        <f t="shared" si="45"/>
        <v>11926.173530124001</v>
      </c>
      <c r="Z21" s="14">
        <f t="shared" si="51"/>
        <v>0.50187930970646089</v>
      </c>
    </row>
    <row r="22" spans="2:26" x14ac:dyDescent="0.35">
      <c r="B22" s="2"/>
      <c r="C22" s="2"/>
      <c r="D22" s="2" t="s">
        <v>25</v>
      </c>
      <c r="E22" s="2"/>
      <c r="F22" s="2"/>
      <c r="G22" s="23">
        <f t="shared" ref="G22:T22" si="55">G23+G24</f>
        <v>11374.11815604</v>
      </c>
      <c r="H22" s="23">
        <f t="shared" ref="H22:S22" si="56">H23+H24</f>
        <v>16231.143917810001</v>
      </c>
      <c r="I22" s="23">
        <f t="shared" ref="I22:J22" si="57">I23+I24</f>
        <v>9488.9631475499991</v>
      </c>
      <c r="J22" s="23">
        <f t="shared" si="57"/>
        <v>15336.087238559998</v>
      </c>
      <c r="K22" s="23">
        <f t="shared" ref="K22:P22" si="58">K23+K24</f>
        <v>15827.913133560001</v>
      </c>
      <c r="L22" s="23">
        <f t="shared" si="58"/>
        <v>18531.735567610001</v>
      </c>
      <c r="M22" s="23">
        <f t="shared" si="58"/>
        <v>11575.102723119999</v>
      </c>
      <c r="N22" s="23">
        <f t="shared" si="58"/>
        <v>14324.68527799</v>
      </c>
      <c r="O22" s="23">
        <f t="shared" si="58"/>
        <v>11883.40655924</v>
      </c>
      <c r="P22" s="23">
        <f t="shared" si="58"/>
        <v>14200.955876670003</v>
      </c>
      <c r="Q22" s="23">
        <f t="shared" ref="Q22:R22" si="59">Q23+Q24</f>
        <v>17747.016778790003</v>
      </c>
      <c r="R22" s="23">
        <f t="shared" si="59"/>
        <v>17607.065401190001</v>
      </c>
      <c r="S22" s="23">
        <f t="shared" si="56"/>
        <v>174128.19377812999</v>
      </c>
      <c r="T22" s="23">
        <f t="shared" si="55"/>
        <v>181764.30690224998</v>
      </c>
      <c r="U22" s="46">
        <f t="shared" si="49"/>
        <v>-7636.113124119991</v>
      </c>
      <c r="V22" s="14">
        <f t="shared" si="50"/>
        <v>-4.2011070568582935E-2</v>
      </c>
      <c r="W22" s="14"/>
      <c r="X22" s="23">
        <f t="shared" ref="X22" si="60">X23+X24</f>
        <v>180008.72114168</v>
      </c>
      <c r="Y22" s="23">
        <f t="shared" si="45"/>
        <v>-5880.5273635500052</v>
      </c>
      <c r="Z22" s="14">
        <f t="shared" si="51"/>
        <v>-3.2668013673190874E-2</v>
      </c>
    </row>
    <row r="23" spans="2:26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23">
        <v>8894.9286307900002</v>
      </c>
      <c r="P23" s="23">
        <v>1327.0634119199999</v>
      </c>
      <c r="Q23" s="23">
        <v>13737.544167590002</v>
      </c>
      <c r="R23" s="23">
        <v>6896.2635408900005</v>
      </c>
      <c r="S23" s="46">
        <f>SUM(G23:R23)</f>
        <v>78726.682321679997</v>
      </c>
      <c r="T23" s="23">
        <v>79593.015902239989</v>
      </c>
      <c r="U23" s="46">
        <f t="shared" si="49"/>
        <v>-866.3335805599927</v>
      </c>
      <c r="V23" s="14">
        <f t="shared" si="50"/>
        <v>-1.088454270440092E-2</v>
      </c>
      <c r="W23" s="14"/>
      <c r="X23" s="23">
        <v>75348.778728029996</v>
      </c>
      <c r="Y23" s="23">
        <f t="shared" si="45"/>
        <v>3377.9035936500004</v>
      </c>
      <c r="Z23" s="14">
        <f t="shared" si="51"/>
        <v>4.4830236809046103E-2</v>
      </c>
    </row>
    <row r="24" spans="2:26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23">
        <v>2988.4779284500005</v>
      </c>
      <c r="P24" s="23">
        <v>12873.892464750003</v>
      </c>
      <c r="Q24" s="23">
        <v>4009.4726111999998</v>
      </c>
      <c r="R24" s="23">
        <v>10710.8018603</v>
      </c>
      <c r="S24" s="46">
        <f>SUM(G24:R24)</f>
        <v>95401.511456449996</v>
      </c>
      <c r="T24" s="23">
        <v>102171.29100001001</v>
      </c>
      <c r="U24" s="46">
        <f t="shared" si="49"/>
        <v>-6769.7795435600128</v>
      </c>
      <c r="V24" s="14">
        <f t="shared" si="50"/>
        <v>-6.6259117187423514E-2</v>
      </c>
      <c r="W24" s="14"/>
      <c r="X24" s="23">
        <v>104659.94241365</v>
      </c>
      <c r="Y24" s="23">
        <f t="shared" si="45"/>
        <v>-9258.4309572000057</v>
      </c>
      <c r="Z24" s="14">
        <f t="shared" si="51"/>
        <v>-8.8462029919791921E-2</v>
      </c>
    </row>
    <row r="25" spans="2:26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4"/>
      <c r="W25" s="14"/>
      <c r="X25" s="24"/>
      <c r="Y25" s="24"/>
      <c r="Z25" s="14"/>
    </row>
    <row r="26" spans="2:26" x14ac:dyDescent="0.35">
      <c r="B26" s="2"/>
      <c r="C26" s="2" t="s">
        <v>18</v>
      </c>
      <c r="D26" s="2"/>
      <c r="E26" s="2"/>
      <c r="F26" s="2"/>
      <c r="G26" s="23">
        <f t="shared" ref="G26:T26" si="61">G27</f>
        <v>266.56843652000003</v>
      </c>
      <c r="H26" s="23">
        <f t="shared" si="61"/>
        <v>5398.5646488800003</v>
      </c>
      <c r="I26" s="23">
        <f t="shared" si="61"/>
        <v>3143.9496255900003</v>
      </c>
      <c r="J26" s="23">
        <f t="shared" si="61"/>
        <v>5086.6663429499995</v>
      </c>
      <c r="K26" s="23">
        <f t="shared" si="61"/>
        <v>3285.6286617299997</v>
      </c>
      <c r="L26" s="23">
        <f t="shared" si="61"/>
        <v>2020.3820566799989</v>
      </c>
      <c r="M26" s="23">
        <f t="shared" si="61"/>
        <v>2541.9808042499999</v>
      </c>
      <c r="N26" s="23">
        <f t="shared" si="61"/>
        <v>4675.7349390800027</v>
      </c>
      <c r="O26" s="23">
        <f t="shared" si="61"/>
        <v>4744.3003294</v>
      </c>
      <c r="P26" s="23">
        <f t="shared" si="61"/>
        <v>3578.5615131399959</v>
      </c>
      <c r="Q26" s="23">
        <f t="shared" si="61"/>
        <v>3844.6522630800027</v>
      </c>
      <c r="R26" s="23">
        <f t="shared" si="61"/>
        <v>9227.5006588499946</v>
      </c>
      <c r="S26" s="23">
        <f t="shared" si="61"/>
        <v>47814.490280149999</v>
      </c>
      <c r="T26" s="23">
        <f t="shared" si="61"/>
        <v>55482.151439820009</v>
      </c>
      <c r="U26" s="46">
        <f t="shared" ref="U26:U27" si="62">S26-T26</f>
        <v>-7667.6611596700095</v>
      </c>
      <c r="V26" s="14">
        <f t="shared" ref="V26:V27" si="63">U26/ABS(T26)</f>
        <v>-0.138200501615135</v>
      </c>
      <c r="W26" s="14"/>
      <c r="X26" s="23">
        <f>X27</f>
        <v>57455.865311099995</v>
      </c>
      <c r="Y26" s="23">
        <f t="shared" ref="Y26:Y27" si="64">S26-X26</f>
        <v>-9641.3750309499956</v>
      </c>
      <c r="Z26" s="14">
        <f t="shared" ref="Z26:Z27" si="65">Y26/ABS(X26)</f>
        <v>-0.16780488778205491</v>
      </c>
    </row>
    <row r="27" spans="2:26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23">
        <v>4744.3003294</v>
      </c>
      <c r="P27" s="23">
        <v>3578.5615131399959</v>
      </c>
      <c r="Q27" s="23">
        <v>3844.6522630800027</v>
      </c>
      <c r="R27" s="23">
        <v>9227.5006588499946</v>
      </c>
      <c r="S27" s="46">
        <f>SUM(G27:R27)</f>
        <v>47814.490280149999</v>
      </c>
      <c r="T27" s="23">
        <v>55482.151439820009</v>
      </c>
      <c r="U27" s="46">
        <f t="shared" si="62"/>
        <v>-7667.6611596700095</v>
      </c>
      <c r="V27" s="14">
        <f t="shared" si="63"/>
        <v>-0.138200501615135</v>
      </c>
      <c r="W27" s="14"/>
      <c r="X27" s="23">
        <v>57455.865311099995</v>
      </c>
      <c r="Y27" s="23">
        <f t="shared" si="64"/>
        <v>-9641.3750309499956</v>
      </c>
      <c r="Z27" s="14">
        <f t="shared" si="65"/>
        <v>-0.16780488778205491</v>
      </c>
    </row>
    <row r="28" spans="2:26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4"/>
      <c r="W28" s="14"/>
      <c r="X28" s="24"/>
      <c r="Y28" s="24"/>
      <c r="Z28" s="14"/>
    </row>
    <row r="29" spans="2:26" s="5" customFormat="1" x14ac:dyDescent="0.35">
      <c r="B29" s="5" t="s">
        <v>3</v>
      </c>
      <c r="C29" s="6"/>
      <c r="D29" s="6"/>
      <c r="E29" s="6"/>
      <c r="F29" s="6"/>
      <c r="G29" s="25">
        <f t="shared" ref="G29:T29" si="66">+G9-G16</f>
        <v>-15500.604635465992</v>
      </c>
      <c r="H29" s="25">
        <f t="shared" si="66"/>
        <v>-20145.081018050027</v>
      </c>
      <c r="I29" s="25">
        <f t="shared" si="66"/>
        <v>-2602.4470992255083</v>
      </c>
      <c r="J29" s="25">
        <f t="shared" si="66"/>
        <v>38705.483892878023</v>
      </c>
      <c r="K29" s="25">
        <f t="shared" ref="K29:P29" si="67">+K9-K16</f>
        <v>-18214.806702129063</v>
      </c>
      <c r="L29" s="25">
        <f t="shared" si="67"/>
        <v>2280.4756833900756</v>
      </c>
      <c r="M29" s="25">
        <f t="shared" si="67"/>
        <v>-19371.60879561906</v>
      </c>
      <c r="N29" s="25">
        <f t="shared" si="67"/>
        <v>-3854.9392306560621</v>
      </c>
      <c r="O29" s="25">
        <f t="shared" si="67"/>
        <v>14033.33301281443</v>
      </c>
      <c r="P29" s="25">
        <f t="shared" si="67"/>
        <v>-25349.378108013436</v>
      </c>
      <c r="Q29" s="25">
        <f t="shared" ref="Q29:R29" si="68">+Q9-Q16</f>
        <v>-31760.341283669106</v>
      </c>
      <c r="R29" s="25">
        <f t="shared" si="68"/>
        <v>-8967.2080572585401</v>
      </c>
      <c r="S29" s="25">
        <f t="shared" si="66"/>
        <v>-90747.1223410042</v>
      </c>
      <c r="T29" s="25">
        <f t="shared" si="66"/>
        <v>-134616.82979750261</v>
      </c>
      <c r="U29" s="37">
        <f t="shared" ref="U29:U31" si="69">S29-T29</f>
        <v>43869.707456498407</v>
      </c>
      <c r="V29" s="13">
        <f>U29/ABS(T29)</f>
        <v>0.32588575679942411</v>
      </c>
      <c r="W29" s="13"/>
      <c r="X29" s="25">
        <f>+X9-X16</f>
        <v>7675.9361024084501</v>
      </c>
      <c r="Y29" s="25">
        <f t="shared" ref="Y29:Y31" si="70">S29-X29</f>
        <v>-98423.05844341265</v>
      </c>
      <c r="Z29" s="13">
        <f>Y29/ABS(X29)</f>
        <v>-12.822287357568129</v>
      </c>
    </row>
    <row r="30" spans="2:26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14"/>
      <c r="W30" s="14"/>
      <c r="X30" s="25"/>
      <c r="Y30" s="25"/>
      <c r="Z30" s="14"/>
    </row>
    <row r="31" spans="2:26" s="5" customFormat="1" x14ac:dyDescent="0.35">
      <c r="B31" s="5" t="s">
        <v>4</v>
      </c>
      <c r="C31" s="6"/>
      <c r="D31" s="6"/>
      <c r="E31" s="6"/>
      <c r="F31" s="6"/>
      <c r="G31" s="25">
        <f t="shared" ref="G31:T31" si="71">G32+G33</f>
        <v>35084.898954922399</v>
      </c>
      <c r="H31" s="25">
        <f t="shared" ref="H31:S31" si="72">H32+H33</f>
        <v>3729.3169787699999</v>
      </c>
      <c r="I31" s="25">
        <f t="shared" ref="I31:J31" si="73">I32+I33</f>
        <v>16178.111524865602</v>
      </c>
      <c r="J31" s="25">
        <f t="shared" si="73"/>
        <v>15246.081584214</v>
      </c>
      <c r="K31" s="25">
        <f t="shared" ref="K31:P31" si="74">K32+K33</f>
        <v>17167.100464484</v>
      </c>
      <c r="L31" s="25">
        <f t="shared" si="74"/>
        <v>1543.7706077759999</v>
      </c>
      <c r="M31" s="25">
        <f t="shared" si="74"/>
        <v>19324.409017059999</v>
      </c>
      <c r="N31" s="25">
        <f t="shared" si="74"/>
        <v>3044.1698759074998</v>
      </c>
      <c r="O31" s="25">
        <f t="shared" si="74"/>
        <v>26460.667085975401</v>
      </c>
      <c r="P31" s="25">
        <f t="shared" si="74"/>
        <v>110265.02423477531</v>
      </c>
      <c r="Q31" s="25">
        <f t="shared" ref="Q31:R31" si="75">Q32+Q33</f>
        <v>45750.549169305799</v>
      </c>
      <c r="R31" s="25">
        <f t="shared" si="75"/>
        <v>55562.987996113996</v>
      </c>
      <c r="S31" s="25">
        <f t="shared" si="72"/>
        <v>349357.08749417</v>
      </c>
      <c r="T31" s="25">
        <f t="shared" si="71"/>
        <v>394180.58328921022</v>
      </c>
      <c r="U31" s="37">
        <f t="shared" si="69"/>
        <v>-44823.495795040217</v>
      </c>
      <c r="V31" s="13">
        <f>U31/ABS(T31)</f>
        <v>-0.11371309926281485</v>
      </c>
      <c r="W31" s="13"/>
      <c r="X31" s="25">
        <f t="shared" ref="X31" si="76">X32+X33</f>
        <v>254711.68410770735</v>
      </c>
      <c r="Y31" s="25">
        <f t="shared" si="70"/>
        <v>94645.403386462654</v>
      </c>
      <c r="Z31" s="13">
        <f>Y31/ABS(X31)</f>
        <v>0.37157857017050272</v>
      </c>
    </row>
    <row r="32" spans="2:26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23">
        <v>18571.489625400001</v>
      </c>
      <c r="P32" s="23">
        <v>43777.112042110006</v>
      </c>
      <c r="Q32" s="23">
        <v>45452.604632640003</v>
      </c>
      <c r="R32" s="23">
        <v>48877.468561549998</v>
      </c>
      <c r="S32" s="46">
        <f>SUM(G32:R32)</f>
        <v>263778.42378732999</v>
      </c>
      <c r="T32" s="23">
        <v>256089.42150969119</v>
      </c>
      <c r="U32" s="46">
        <f t="shared" ref="U32:U33" si="77">S32-T32</f>
        <v>7689.0022776387923</v>
      </c>
      <c r="V32" s="14">
        <f t="shared" ref="V32:V33" si="78">U32/ABS(T32)</f>
        <v>3.0024677443960007E-2</v>
      </c>
      <c r="W32" s="14"/>
      <c r="X32" s="23">
        <v>182579.26396191004</v>
      </c>
      <c r="Y32" s="23">
        <f t="shared" ref="Y32:Y33" si="79">S32-X32</f>
        <v>81199.159825419949</v>
      </c>
      <c r="Z32" s="14">
        <f t="shared" ref="Z32:Z33" si="80">Y32/ABS(X32)</f>
        <v>0.44473374502353041</v>
      </c>
    </row>
    <row r="33" spans="2:26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902.75048658749995</v>
      </c>
      <c r="O33" s="23">
        <v>7889.1774605753981</v>
      </c>
      <c r="P33" s="23">
        <v>66487.912192665302</v>
      </c>
      <c r="Q33" s="23">
        <v>297.94453666580006</v>
      </c>
      <c r="R33" s="23">
        <v>6685.5194345639993</v>
      </c>
      <c r="S33" s="46">
        <f>SUM(G33:R33)</f>
        <v>85578.663706840001</v>
      </c>
      <c r="T33" s="23">
        <v>138091.16177951905</v>
      </c>
      <c r="U33" s="46">
        <f t="shared" si="77"/>
        <v>-52512.498072679053</v>
      </c>
      <c r="V33" s="14">
        <f t="shared" si="78"/>
        <v>-0.38027414206654481</v>
      </c>
      <c r="W33" s="14"/>
      <c r="X33" s="23">
        <v>72132.420145797296</v>
      </c>
      <c r="Y33" s="23">
        <f t="shared" si="79"/>
        <v>13446.243561042706</v>
      </c>
      <c r="Z33" s="14">
        <f t="shared" si="80"/>
        <v>0.18641054235896359</v>
      </c>
    </row>
    <row r="34" spans="2:26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14"/>
      <c r="W34" s="14"/>
      <c r="X34" s="23"/>
      <c r="Y34" s="23"/>
      <c r="Z34" s="14"/>
    </row>
    <row r="35" spans="2:26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28">
        <v>829.22839170999998</v>
      </c>
      <c r="P35" s="28">
        <v>528.25255090999997</v>
      </c>
      <c r="Q35" s="28">
        <v>494.47480009999998</v>
      </c>
      <c r="R35" s="28">
        <v>446.24645013000003</v>
      </c>
      <c r="S35" s="37">
        <f>SUM(G35:R35)</f>
        <v>4905.4711118900004</v>
      </c>
      <c r="T35" s="28">
        <v>4387.5192439038801</v>
      </c>
      <c r="U35" s="37">
        <f t="shared" ref="U35:U36" si="81">S35-T35</f>
        <v>517.95186798612031</v>
      </c>
      <c r="V35" s="13">
        <f>U35/ABS(T35)</f>
        <v>0.11805119002173597</v>
      </c>
      <c r="W35" s="13"/>
      <c r="X35" s="28">
        <v>16897.775319535591</v>
      </c>
      <c r="Y35" s="25">
        <f t="shared" ref="Y35:Y36" si="82">S35-X35</f>
        <v>-11992.304207645589</v>
      </c>
      <c r="Z35" s="13">
        <f>Y35/ABS(X35)</f>
        <v>-0.7096972223190372</v>
      </c>
    </row>
    <row r="36" spans="2:26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28">
        <v>24051.764999999999</v>
      </c>
      <c r="P36" s="28">
        <v>0</v>
      </c>
      <c r="Q36" s="28">
        <v>0</v>
      </c>
      <c r="R36" s="28">
        <v>0</v>
      </c>
      <c r="S36" s="37">
        <f>SUM(G36:R36)</f>
        <v>26051.764999999999</v>
      </c>
      <c r="T36" s="28">
        <v>26180</v>
      </c>
      <c r="U36" s="37">
        <f t="shared" si="81"/>
        <v>-128.23500000000058</v>
      </c>
      <c r="V36" s="13">
        <f>U36/ABS(T36)</f>
        <v>-4.8982047364400528E-3</v>
      </c>
      <c r="W36" s="13"/>
      <c r="X36" s="28">
        <v>0</v>
      </c>
      <c r="Y36" s="25">
        <f t="shared" si="82"/>
        <v>26051.764999999999</v>
      </c>
      <c r="Z36" s="13" t="s">
        <v>47</v>
      </c>
    </row>
    <row r="37" spans="2:26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14"/>
      <c r="W37" s="14"/>
      <c r="X37" s="25"/>
      <c r="Y37" s="25"/>
      <c r="Z37" s="14"/>
    </row>
    <row r="38" spans="2:26" s="5" customFormat="1" x14ac:dyDescent="0.35">
      <c r="B38" s="5" t="s">
        <v>5</v>
      </c>
      <c r="C38" s="6"/>
      <c r="D38" s="6"/>
      <c r="E38" s="6"/>
      <c r="F38" s="6"/>
      <c r="G38" s="25">
        <f t="shared" ref="G38:T38" si="83">G39+G40</f>
        <v>42241.35135682</v>
      </c>
      <c r="H38" s="25">
        <f t="shared" si="83"/>
        <v>4311.2382180900022</v>
      </c>
      <c r="I38" s="25">
        <f t="shared" si="83"/>
        <v>15876.532871109999</v>
      </c>
      <c r="J38" s="25">
        <f t="shared" si="83"/>
        <v>24609.782060730002</v>
      </c>
      <c r="K38" s="25">
        <f t="shared" ref="K38:P38" si="84">K39+K40</f>
        <v>4787.5947883600002</v>
      </c>
      <c r="L38" s="25">
        <f t="shared" si="84"/>
        <v>10977.456763769998</v>
      </c>
      <c r="M38" s="25">
        <f t="shared" si="84"/>
        <v>17361.602147040001</v>
      </c>
      <c r="N38" s="25">
        <f t="shared" si="84"/>
        <v>4393.1938396000005</v>
      </c>
      <c r="O38" s="25">
        <f t="shared" si="84"/>
        <v>5454.0402031499998</v>
      </c>
      <c r="P38" s="25">
        <f t="shared" si="84"/>
        <v>6414.3521948899997</v>
      </c>
      <c r="Q38" s="25">
        <f t="shared" ref="Q38:R38" si="85">Q39+Q40</f>
        <v>5909.9132754699995</v>
      </c>
      <c r="R38" s="25">
        <f t="shared" si="85"/>
        <v>4926.7487879800001</v>
      </c>
      <c r="S38" s="25">
        <f t="shared" si="83"/>
        <v>147263.80650700998</v>
      </c>
      <c r="T38" s="25">
        <f t="shared" si="83"/>
        <v>161306.19699999999</v>
      </c>
      <c r="U38" s="37">
        <f t="shared" ref="U38:U40" si="86">S38-T38</f>
        <v>-14042.390492990002</v>
      </c>
      <c r="V38" s="13">
        <f>U38/ABS(T38)</f>
        <v>-8.7054253055076386E-2</v>
      </c>
      <c r="W38" s="13"/>
      <c r="X38" s="25">
        <f>X39+X40</f>
        <v>301948.05403452</v>
      </c>
      <c r="Y38" s="25">
        <f t="shared" ref="Y38" si="87">S38-X38</f>
        <v>-154684.24752751002</v>
      </c>
      <c r="Z38" s="13">
        <f>Y38/ABS(X38)</f>
        <v>-0.51228761192753325</v>
      </c>
    </row>
    <row r="39" spans="2:26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23">
        <v>1372.75271481</v>
      </c>
      <c r="P39" s="23">
        <v>1372.85305797</v>
      </c>
      <c r="Q39" s="23">
        <v>2140.8511024099998</v>
      </c>
      <c r="R39" s="23">
        <v>1373.35473518</v>
      </c>
      <c r="S39" s="46">
        <f>SUM(G39:R39)</f>
        <v>58856.61319624001</v>
      </c>
      <c r="T39" s="23">
        <v>58928.489000000001</v>
      </c>
      <c r="U39" s="46">
        <f t="shared" si="86"/>
        <v>-71.875803759990958</v>
      </c>
      <c r="V39" s="14">
        <f t="shared" ref="V39:V40" si="88">U39/ABS(T39)</f>
        <v>-1.219712315379255E-3</v>
      </c>
      <c r="W39" s="14"/>
      <c r="X39" s="23">
        <v>170728.05044794999</v>
      </c>
      <c r="Y39" s="23">
        <f t="shared" ref="Y39" si="89">S39-X39</f>
        <v>-111871.43725170998</v>
      </c>
      <c r="Z39" s="14">
        <f t="shared" ref="Z39:Z40" si="90">Y39/ABS(X39)</f>
        <v>-0.65526102452517798</v>
      </c>
    </row>
    <row r="40" spans="2:26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23">
        <v>4081.28748834</v>
      </c>
      <c r="P40" s="23">
        <v>5041.4991369199997</v>
      </c>
      <c r="Q40" s="23">
        <v>3769.0621730599996</v>
      </c>
      <c r="R40" s="23">
        <v>3553.3940528000003</v>
      </c>
      <c r="S40" s="46">
        <f>SUM(G40:R40)</f>
        <v>88407.193310769973</v>
      </c>
      <c r="T40" s="23">
        <v>102377.70799999998</v>
      </c>
      <c r="U40" s="46">
        <f t="shared" si="86"/>
        <v>-13970.514689230011</v>
      </c>
      <c r="V40" s="14">
        <f t="shared" si="88"/>
        <v>-0.13646051432632203</v>
      </c>
      <c r="W40" s="14"/>
      <c r="X40" s="23">
        <v>131220.00358657</v>
      </c>
      <c r="Y40" s="23">
        <f t="shared" ref="Y40" si="91">S40-X40</f>
        <v>-42812.810275800031</v>
      </c>
      <c r="Z40" s="14">
        <f t="shared" si="90"/>
        <v>-0.32626740668815074</v>
      </c>
    </row>
    <row r="41" spans="2:26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4"/>
      <c r="W41" s="14"/>
      <c r="X41" s="24"/>
      <c r="Y41" s="24"/>
      <c r="Z41" s="14"/>
    </row>
    <row r="42" spans="2:26" x14ac:dyDescent="0.35">
      <c r="B42" s="5" t="s">
        <v>6</v>
      </c>
      <c r="C42" s="6"/>
      <c r="D42" s="6"/>
      <c r="E42" s="6"/>
      <c r="F42" s="6"/>
      <c r="G42" s="25">
        <f t="shared" ref="G42:T42" si="92">+G29+G31-G38+G35-G36</f>
        <v>-22151.072093113591</v>
      </c>
      <c r="H42" s="25">
        <f t="shared" si="92"/>
        <v>-20449.146071130031</v>
      </c>
      <c r="I42" s="25">
        <f t="shared" si="92"/>
        <v>-1647.451413939905</v>
      </c>
      <c r="J42" s="25">
        <f t="shared" ref="J42:K42" si="93">+J29+J31-J38+J35-J36</f>
        <v>29747.48995676202</v>
      </c>
      <c r="K42" s="25">
        <f t="shared" si="93"/>
        <v>-7139.4495520550636</v>
      </c>
      <c r="L42" s="25">
        <f t="shared" ref="L42:P42" si="94">+L29+L31-L38+L35-L36</f>
        <v>-7583.2730603239233</v>
      </c>
      <c r="M42" s="25">
        <f t="shared" si="94"/>
        <v>-16974.938442779061</v>
      </c>
      <c r="N42" s="25">
        <f t="shared" si="94"/>
        <v>-5139.3113467785624</v>
      </c>
      <c r="O42" s="25">
        <f t="shared" si="94"/>
        <v>11817.423287349833</v>
      </c>
      <c r="P42" s="25">
        <f t="shared" si="94"/>
        <v>79029.546482781865</v>
      </c>
      <c r="Q42" s="25">
        <f t="shared" ref="Q42:R42" si="95">+Q29+Q31-Q38+Q35-Q36</f>
        <v>8574.7694102666937</v>
      </c>
      <c r="R42" s="25">
        <f t="shared" si="95"/>
        <v>42115.277601005451</v>
      </c>
      <c r="S42" s="25">
        <f t="shared" si="92"/>
        <v>90199.86475804582</v>
      </c>
      <c r="T42" s="25">
        <f t="shared" si="92"/>
        <v>76465.075735611506</v>
      </c>
      <c r="U42" s="25">
        <f>S42-T42</f>
        <v>13734.789022434314</v>
      </c>
      <c r="V42" s="13">
        <f>U42/ABS(T42)</f>
        <v>0.1796217278319874</v>
      </c>
      <c r="W42" s="13"/>
      <c r="X42" s="25">
        <f>+X29+X31-X38+X35-X36</f>
        <v>-22662.65850486861</v>
      </c>
      <c r="Y42" s="25">
        <f t="shared" ref="Y42" si="96">S42-X42</f>
        <v>112862.52326291443</v>
      </c>
      <c r="Z42" s="13">
        <f>Y42/ABS(X42)</f>
        <v>4.9801096035872501</v>
      </c>
    </row>
    <row r="43" spans="2:26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14"/>
      <c r="W43" s="14"/>
      <c r="X43" s="25"/>
      <c r="Y43" s="25"/>
      <c r="Z43" s="14"/>
    </row>
    <row r="44" spans="2:26" ht="16" thickBot="1" x14ac:dyDescent="0.4">
      <c r="B44" s="5" t="s">
        <v>7</v>
      </c>
      <c r="C44" s="6"/>
      <c r="D44" s="6"/>
      <c r="E44" s="6"/>
      <c r="F44" s="6"/>
      <c r="G44" s="25">
        <f t="shared" ref="G44:T44" si="97">+G29+G22</f>
        <v>-4126.486479425992</v>
      </c>
      <c r="H44" s="25">
        <f t="shared" si="97"/>
        <v>-3913.9371002400258</v>
      </c>
      <c r="I44" s="25">
        <f t="shared" si="97"/>
        <v>6886.5160483244908</v>
      </c>
      <c r="J44" s="25">
        <f t="shared" ref="J44:K44" si="98">+J29+J22</f>
        <v>54041.571131438017</v>
      </c>
      <c r="K44" s="25">
        <f t="shared" si="98"/>
        <v>-2386.8935685690612</v>
      </c>
      <c r="L44" s="25">
        <f t="shared" ref="L44:P44" si="99">+L29+L22</f>
        <v>20812.211251000077</v>
      </c>
      <c r="M44" s="25">
        <f t="shared" si="99"/>
        <v>-7796.5060724990617</v>
      </c>
      <c r="N44" s="25">
        <f t="shared" si="99"/>
        <v>10469.746047333938</v>
      </c>
      <c r="O44" s="25">
        <f t="shared" si="99"/>
        <v>25916.73957205443</v>
      </c>
      <c r="P44" s="25">
        <f t="shared" si="99"/>
        <v>-11148.422231343433</v>
      </c>
      <c r="Q44" s="25">
        <f t="shared" ref="Q44:R44" si="100">+Q29+Q22</f>
        <v>-14013.324504879103</v>
      </c>
      <c r="R44" s="25">
        <f t="shared" si="100"/>
        <v>8639.8573439314605</v>
      </c>
      <c r="S44" s="25">
        <f t="shared" si="97"/>
        <v>83381.071437125793</v>
      </c>
      <c r="T44" s="25">
        <f t="shared" si="97"/>
        <v>47147.477104747377</v>
      </c>
      <c r="U44" s="25">
        <f>S44-T44</f>
        <v>36233.594332378416</v>
      </c>
      <c r="V44" s="13">
        <f>U44/ABS(T44)</f>
        <v>0.76851608097456359</v>
      </c>
      <c r="W44" s="35"/>
      <c r="X44" s="25">
        <f>+X29+X22</f>
        <v>187684.65724408845</v>
      </c>
      <c r="Y44" s="25">
        <f t="shared" ref="Y44" si="101">S44-X44</f>
        <v>-104303.58580696266</v>
      </c>
      <c r="Z44" s="13">
        <f>Y44/ABS(X44)</f>
        <v>-0.55573847824605771</v>
      </c>
    </row>
    <row r="45" spans="2:26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18"/>
      <c r="W45" s="34"/>
      <c r="X45" s="26"/>
      <c r="Y45" s="26"/>
      <c r="Z45" s="18"/>
    </row>
    <row r="46" spans="2:26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7"/>
      <c r="W46" s="17"/>
      <c r="X46" s="19"/>
      <c r="Y46" s="19"/>
      <c r="Z46" s="17"/>
    </row>
    <row r="47" spans="2:26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X47" s="19"/>
      <c r="Y47" s="19"/>
    </row>
    <row r="48" spans="2:26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X48" s="19"/>
      <c r="Y48" s="19"/>
    </row>
    <row r="49" spans="2:26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X49" s="19"/>
      <c r="Y49" s="19"/>
    </row>
    <row r="50" spans="2:26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">
        <v>49</v>
      </c>
      <c r="P50" s="21" t="s">
        <v>49</v>
      </c>
      <c r="Q50" s="21" t="s">
        <v>49</v>
      </c>
      <c r="R50" s="21" t="s">
        <v>49</v>
      </c>
      <c r="S50" s="21" t="str">
        <f>S6</f>
        <v>Prov.</v>
      </c>
      <c r="T50" s="47" t="str">
        <f>T6</f>
        <v>Fourth Supplementary Estimates</v>
      </c>
      <c r="U50" s="21"/>
      <c r="V50" s="11"/>
      <c r="W50" s="36"/>
      <c r="X50" s="21" t="s">
        <v>48</v>
      </c>
      <c r="Y50" s="21"/>
      <c r="Z50" s="11"/>
    </row>
    <row r="51" spans="2:26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74</v>
      </c>
      <c r="O51" s="22" t="s">
        <v>75</v>
      </c>
      <c r="P51" s="22" t="s">
        <v>76</v>
      </c>
      <c r="Q51" s="22" t="s">
        <v>77</v>
      </c>
      <c r="R51" s="22" t="s">
        <v>79</v>
      </c>
      <c r="S51" s="22" t="str">
        <f>S7</f>
        <v>Apr - Mar</v>
      </c>
      <c r="T51" s="22" t="str">
        <f>+T7</f>
        <v>Apr - Mar</v>
      </c>
      <c r="U51" s="22" t="str">
        <f>U7</f>
        <v>Diff</v>
      </c>
      <c r="V51" s="12" t="str">
        <f>V7</f>
        <v>Diff %</v>
      </c>
      <c r="W51" s="12"/>
      <c r="X51" s="22" t="str">
        <f>+X7</f>
        <v>Apr - Mar</v>
      </c>
      <c r="Y51" s="22" t="str">
        <f>Y7</f>
        <v>Diff</v>
      </c>
      <c r="Z51" s="12" t="str">
        <f>Z7</f>
        <v>Diff %</v>
      </c>
    </row>
    <row r="52" spans="2:26" x14ac:dyDescent="0.35">
      <c r="B52" s="3"/>
      <c r="C52" s="3"/>
      <c r="D52" s="3"/>
      <c r="E52" s="3"/>
      <c r="F52" s="3"/>
    </row>
    <row r="53" spans="2:26" x14ac:dyDescent="0.35">
      <c r="B53" s="4" t="s">
        <v>1</v>
      </c>
      <c r="C53" s="2"/>
      <c r="D53" s="2"/>
      <c r="E53" s="2"/>
      <c r="F53" s="2"/>
      <c r="G53" s="25">
        <f t="shared" ref="G53:S53" si="102">G55+G88+G90+G92+G94</f>
        <v>73939.081649347005</v>
      </c>
      <c r="H53" s="25">
        <f t="shared" si="102"/>
        <v>74295.32620507</v>
      </c>
      <c r="I53" s="25">
        <f t="shared" ref="I53:J53" si="103">I55+I88+I90+I92+I94</f>
        <v>83954.525822624506</v>
      </c>
      <c r="J53" s="25">
        <f t="shared" si="103"/>
        <v>143013.98903826799</v>
      </c>
      <c r="K53" s="25">
        <f t="shared" ref="K53:P53" si="104">K55+K88+K90+K92+K94</f>
        <v>73478.315659840911</v>
      </c>
      <c r="L53" s="25">
        <f t="shared" si="104"/>
        <v>88371.244092840003</v>
      </c>
      <c r="M53" s="25">
        <f t="shared" si="104"/>
        <v>65054.919660300991</v>
      </c>
      <c r="N53" s="25">
        <f t="shared" si="104"/>
        <v>86537.016218314093</v>
      </c>
      <c r="O53" s="25">
        <f t="shared" si="104"/>
        <v>117737.92527136432</v>
      </c>
      <c r="P53" s="25">
        <f t="shared" si="104"/>
        <v>81277.456196796717</v>
      </c>
      <c r="Q53" s="25">
        <f t="shared" ref="Q53:R53" si="105">Q55+Q88+Q90+Q92+Q94</f>
        <v>64492.845058690807</v>
      </c>
      <c r="R53" s="25">
        <f t="shared" si="105"/>
        <v>114380.55739406167</v>
      </c>
      <c r="S53" s="25">
        <f t="shared" si="102"/>
        <v>1066533.202267519</v>
      </c>
      <c r="T53" s="25">
        <f t="shared" ref="T53" si="106">T55+T88+T90+T92+T94</f>
        <v>1069133.869053873</v>
      </c>
      <c r="U53" s="37">
        <f t="shared" ref="U53:U63" si="107">S53-T53</f>
        <v>-2600.6667863540351</v>
      </c>
      <c r="V53" s="13">
        <f>U53/ABS(T53)</f>
        <v>-2.4324987371838551E-3</v>
      </c>
      <c r="W53" s="13"/>
      <c r="X53" s="25">
        <f t="shared" ref="X53" si="108">X55+X88+X90+X92+X94</f>
        <v>1058575.5752967526</v>
      </c>
      <c r="Y53" s="25">
        <f t="shared" ref="Y53:Y63" si="109">S53-X53</f>
        <v>7957.626970766345</v>
      </c>
      <c r="Z53" s="13">
        <f>Y53/ABS(X53)</f>
        <v>7.5172969757360663E-3</v>
      </c>
    </row>
    <row r="54" spans="2:26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14"/>
      <c r="W54" s="14"/>
      <c r="X54" s="25"/>
      <c r="Y54" s="25"/>
      <c r="Z54" s="14"/>
    </row>
    <row r="55" spans="2:26" x14ac:dyDescent="0.35">
      <c r="B55" s="4" t="s">
        <v>9</v>
      </c>
      <c r="C55" s="2"/>
      <c r="D55" s="2"/>
      <c r="E55" s="2"/>
      <c r="F55" s="2"/>
      <c r="G55" s="25">
        <f t="shared" ref="G55:S55" si="110">G57+G65+G80</f>
        <v>67665.022052820001</v>
      </c>
      <c r="H55" s="25">
        <f t="shared" si="110"/>
        <v>69681.086521499994</v>
      </c>
      <c r="I55" s="25">
        <f t="shared" ref="I55:J55" si="111">I57+I65+I80</f>
        <v>75959.499483784006</v>
      </c>
      <c r="J55" s="25">
        <f t="shared" si="111"/>
        <v>73376.514952254001</v>
      </c>
      <c r="K55" s="25">
        <f t="shared" ref="K55:P55" si="112">K57+K65+K80</f>
        <v>69493.370505610001</v>
      </c>
      <c r="L55" s="25">
        <f t="shared" si="112"/>
        <v>80734.429704010006</v>
      </c>
      <c r="M55" s="25">
        <f t="shared" si="112"/>
        <v>61564.121565420995</v>
      </c>
      <c r="N55" s="25">
        <f t="shared" si="112"/>
        <v>66875.413277979998</v>
      </c>
      <c r="O55" s="25">
        <f t="shared" si="112"/>
        <v>82350.499640884009</v>
      </c>
      <c r="P55" s="25">
        <f t="shared" si="112"/>
        <v>74624.154667229988</v>
      </c>
      <c r="Q55" s="25">
        <f t="shared" ref="Q55:R55" si="113">Q57+Q65+Q80</f>
        <v>61251.035698220003</v>
      </c>
      <c r="R55" s="25">
        <f t="shared" si="113"/>
        <v>95881.677466589987</v>
      </c>
      <c r="S55" s="25">
        <f t="shared" si="110"/>
        <v>879456.82553630299</v>
      </c>
      <c r="T55" s="25">
        <f t="shared" ref="T55" si="114">T57+T65+T80</f>
        <v>869011.99715932738</v>
      </c>
      <c r="U55" s="37">
        <f t="shared" si="107"/>
        <v>10444.828376975609</v>
      </c>
      <c r="V55" s="13">
        <f>U55/ABS(T55)</f>
        <v>1.2019199287372578E-2</v>
      </c>
      <c r="W55" s="13"/>
      <c r="X55" s="25">
        <f t="shared" ref="X55" si="115">X57+X65+X80</f>
        <v>882755.75742904912</v>
      </c>
      <c r="Y55" s="25">
        <f t="shared" si="109"/>
        <v>-3298.9318927461281</v>
      </c>
      <c r="Z55" s="13">
        <f>Y55/ABS(X55)</f>
        <v>-3.7370834061212876E-3</v>
      </c>
    </row>
    <row r="56" spans="2:26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14"/>
      <c r="W56" s="14"/>
      <c r="X56" s="24"/>
      <c r="Y56" s="24"/>
      <c r="Z56" s="14"/>
    </row>
    <row r="57" spans="2:26" x14ac:dyDescent="0.35">
      <c r="B57" s="2"/>
      <c r="C57" s="2" t="s">
        <v>54</v>
      </c>
      <c r="D57" s="2"/>
      <c r="E57" s="2"/>
      <c r="F57" s="2"/>
      <c r="G57" s="23">
        <f t="shared" ref="G57:S57" si="116">SUM(G58:G63)</f>
        <v>18232.395819699999</v>
      </c>
      <c r="H57" s="23">
        <f t="shared" si="116"/>
        <v>19971.710871809999</v>
      </c>
      <c r="I57" s="23">
        <f t="shared" ref="I57:J57" si="117">SUM(I58:I63)</f>
        <v>28343.429010759999</v>
      </c>
      <c r="J57" s="23">
        <f t="shared" si="117"/>
        <v>20010.180658000001</v>
      </c>
      <c r="K57" s="23">
        <f t="shared" ref="K57:P57" si="118">SUM(K58:K63)</f>
        <v>20869.285742870001</v>
      </c>
      <c r="L57" s="23">
        <f t="shared" si="118"/>
        <v>29834.713790280002</v>
      </c>
      <c r="M57" s="23">
        <f t="shared" si="118"/>
        <v>19805.12429462</v>
      </c>
      <c r="N57" s="23">
        <f t="shared" si="118"/>
        <v>19259.985380470003</v>
      </c>
      <c r="O57" s="23">
        <f t="shared" si="118"/>
        <v>31490.951369000002</v>
      </c>
      <c r="P57" s="23">
        <f t="shared" si="118"/>
        <v>24107.649015999999</v>
      </c>
      <c r="Q57" s="23">
        <f t="shared" ref="Q57:R57" si="119">SUM(Q58:Q63)</f>
        <v>15955.188565000002</v>
      </c>
      <c r="R57" s="23">
        <f t="shared" si="119"/>
        <v>44243.26398661</v>
      </c>
      <c r="S57" s="23">
        <f t="shared" si="116"/>
        <v>292123.87850511994</v>
      </c>
      <c r="T57" s="23">
        <f t="shared" ref="T57" si="120">SUM(T58:T63)</f>
        <v>280869.43667581578</v>
      </c>
      <c r="U57" s="46">
        <f t="shared" si="107"/>
        <v>11254.441829304153</v>
      </c>
      <c r="V57" s="14">
        <f t="shared" ref="V57:V86" si="121">U57/ABS(T57)</f>
        <v>4.0070012467373649E-2</v>
      </c>
      <c r="W57" s="14"/>
      <c r="X57" s="23">
        <f t="shared" ref="X57" si="122">SUM(X58:X63)</f>
        <v>304496.17825674999</v>
      </c>
      <c r="Y57" s="23">
        <f t="shared" si="109"/>
        <v>-12372.299751630053</v>
      </c>
      <c r="Z57" s="14">
        <f t="shared" ref="Z57" si="123">Y57/ABS(X57)</f>
        <v>-4.0632036245780982E-2</v>
      </c>
    </row>
    <row r="58" spans="2:26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23">
        <v>0</v>
      </c>
      <c r="P58" s="23">
        <v>0</v>
      </c>
      <c r="Q58" s="23">
        <v>0</v>
      </c>
      <c r="R58" s="23">
        <v>1068.73702961</v>
      </c>
      <c r="S58" s="46">
        <f>SUM(G58:R58)</f>
        <v>2039.3444481200002</v>
      </c>
      <c r="T58" s="23">
        <v>1981.6207902700003</v>
      </c>
      <c r="U58" s="46">
        <f t="shared" si="107"/>
        <v>57.723657849999881</v>
      </c>
      <c r="V58" s="14">
        <f t="shared" si="121"/>
        <v>2.912951768240931E-2</v>
      </c>
      <c r="W58" s="14"/>
      <c r="X58" s="23">
        <v>471.6764</v>
      </c>
      <c r="Y58" s="23">
        <f t="shared" si="109"/>
        <v>1567.6680481200001</v>
      </c>
      <c r="Z58" s="14" t="s">
        <v>47</v>
      </c>
    </row>
    <row r="59" spans="2:26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23">
        <v>14456.226033000001</v>
      </c>
      <c r="P59" s="23">
        <v>824.62393999999995</v>
      </c>
      <c r="Q59" s="23">
        <v>676.95597499999997</v>
      </c>
      <c r="R59" s="23">
        <v>21119.47682</v>
      </c>
      <c r="S59" s="46">
        <f t="shared" ref="S59:S63" si="124">SUM(G59:R59)</f>
        <v>75952.236135999992</v>
      </c>
      <c r="T59" s="23">
        <v>70779.531271679996</v>
      </c>
      <c r="U59" s="46">
        <f t="shared" si="107"/>
        <v>5172.704864319996</v>
      </c>
      <c r="V59" s="14">
        <f t="shared" si="121"/>
        <v>7.3081931617561824E-2</v>
      </c>
      <c r="W59" s="14"/>
      <c r="X59" s="23">
        <v>102700.38804840999</v>
      </c>
      <c r="Y59" s="23">
        <f t="shared" si="109"/>
        <v>-26748.151912410001</v>
      </c>
      <c r="Z59" s="14">
        <f t="shared" ref="Z59:Z63" si="125">Y59/ABS(X59)</f>
        <v>-0.26044840161462385</v>
      </c>
    </row>
    <row r="60" spans="2:26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23">
        <v>12798.537369</v>
      </c>
      <c r="P60" s="23">
        <v>17621.399205000002</v>
      </c>
      <c r="Q60" s="23">
        <v>12437.562075</v>
      </c>
      <c r="R60" s="23">
        <v>16196.10173</v>
      </c>
      <c r="S60" s="46">
        <f t="shared" si="124"/>
        <v>164503.45938499997</v>
      </c>
      <c r="T60" s="23">
        <v>157377.32071379601</v>
      </c>
      <c r="U60" s="46">
        <f t="shared" si="107"/>
        <v>7126.138671203953</v>
      </c>
      <c r="V60" s="14">
        <f t="shared" si="121"/>
        <v>4.5280594680878063E-2</v>
      </c>
      <c r="W60" s="14"/>
      <c r="X60" s="23">
        <v>146677.56521768001</v>
      </c>
      <c r="Y60" s="23">
        <f t="shared" si="109"/>
        <v>17825.894167319959</v>
      </c>
      <c r="Z60" s="14">
        <f t="shared" si="125"/>
        <v>0.12153115673051333</v>
      </c>
    </row>
    <row r="61" spans="2:26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23">
        <v>373.21943800000003</v>
      </c>
      <c r="P61" s="23">
        <v>770.94929500000001</v>
      </c>
      <c r="Q61" s="23">
        <v>96.198220000000006</v>
      </c>
      <c r="R61" s="23">
        <v>148.94045700000001</v>
      </c>
      <c r="S61" s="46">
        <f t="shared" si="124"/>
        <v>3882.4023900000002</v>
      </c>
      <c r="T61" s="23">
        <v>3617.3974055299241</v>
      </c>
      <c r="U61" s="46">
        <f t="shared" si="107"/>
        <v>265.00498447007612</v>
      </c>
      <c r="V61" s="14">
        <f t="shared" si="121"/>
        <v>7.3258465897322309E-2</v>
      </c>
      <c r="W61" s="14"/>
      <c r="X61" s="23">
        <v>3599.0170907800002</v>
      </c>
      <c r="Y61" s="23">
        <f t="shared" si="109"/>
        <v>283.38529921999998</v>
      </c>
      <c r="Z61" s="14">
        <f t="shared" si="125"/>
        <v>7.8739636981991393E-2</v>
      </c>
    </row>
    <row r="62" spans="2:26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23">
        <v>392.61172199999999</v>
      </c>
      <c r="P62" s="23">
        <v>150.87828400000001</v>
      </c>
      <c r="Q62" s="23">
        <v>330.88200899999998</v>
      </c>
      <c r="R62" s="23">
        <v>4076.4284779999998</v>
      </c>
      <c r="S62" s="46">
        <f t="shared" si="124"/>
        <v>7720.3107419999997</v>
      </c>
      <c r="T62" s="23">
        <v>8681.3731347375033</v>
      </c>
      <c r="U62" s="46">
        <f t="shared" si="107"/>
        <v>-961.06239273750361</v>
      </c>
      <c r="V62" s="14">
        <f t="shared" si="121"/>
        <v>-0.11070396097731641</v>
      </c>
      <c r="W62" s="14"/>
      <c r="X62" s="23">
        <v>9346.9044516200011</v>
      </c>
      <c r="Y62" s="23">
        <f t="shared" si="109"/>
        <v>-1626.5937096200014</v>
      </c>
      <c r="Z62" s="14">
        <f t="shared" si="125"/>
        <v>-0.17402485689666816</v>
      </c>
    </row>
    <row r="63" spans="2:26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23">
        <v>3470.3568070000001</v>
      </c>
      <c r="P63" s="23">
        <v>4739.7982919999995</v>
      </c>
      <c r="Q63" s="23">
        <v>2413.5902860000001</v>
      </c>
      <c r="R63" s="23">
        <v>1633.5794719999999</v>
      </c>
      <c r="S63" s="46">
        <f t="shared" si="124"/>
        <v>38026.125403999999</v>
      </c>
      <c r="T63" s="23">
        <v>38432.193359802353</v>
      </c>
      <c r="U63" s="46">
        <f t="shared" si="107"/>
        <v>-406.06795580235485</v>
      </c>
      <c r="V63" s="14">
        <f t="shared" si="121"/>
        <v>-1.0565828288818829E-2</v>
      </c>
      <c r="W63" s="14"/>
      <c r="X63" s="23">
        <v>41700.627048259994</v>
      </c>
      <c r="Y63" s="23">
        <f t="shared" si="109"/>
        <v>-3674.5016442599954</v>
      </c>
      <c r="Z63" s="14">
        <f t="shared" si="125"/>
        <v>-8.8116220410966659E-2</v>
      </c>
    </row>
    <row r="64" spans="2:26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14"/>
      <c r="W64" s="14"/>
      <c r="X64" s="23"/>
      <c r="Y64" s="23"/>
      <c r="Z64" s="14"/>
    </row>
    <row r="65" spans="2:26" x14ac:dyDescent="0.35">
      <c r="B65" s="2"/>
      <c r="C65" s="2" t="s">
        <v>53</v>
      </c>
      <c r="D65" s="2"/>
      <c r="E65" s="2"/>
      <c r="F65" s="2"/>
      <c r="G65" s="23">
        <f t="shared" ref="G65:T65" si="126">SUM(G66:G78)</f>
        <v>23660.710392639998</v>
      </c>
      <c r="H65" s="23">
        <f t="shared" ref="H65:S65" si="127">SUM(H66:H78)</f>
        <v>24253.700407</v>
      </c>
      <c r="I65" s="23">
        <f t="shared" ref="I65:J65" si="128">SUM(I66:I78)</f>
        <v>21311.17998316</v>
      </c>
      <c r="J65" s="23">
        <f t="shared" si="128"/>
        <v>24321.353938300002</v>
      </c>
      <c r="K65" s="23">
        <f t="shared" ref="K65:P65" si="129">SUM(K66:K78)</f>
        <v>22831.697838000004</v>
      </c>
      <c r="L65" s="23">
        <f t="shared" si="129"/>
        <v>23146.585763999999</v>
      </c>
      <c r="M65" s="23">
        <f t="shared" si="129"/>
        <v>20455.147118999997</v>
      </c>
      <c r="N65" s="23">
        <f t="shared" si="129"/>
        <v>22870.382138499997</v>
      </c>
      <c r="O65" s="23">
        <f t="shared" si="129"/>
        <v>23424.535432000001</v>
      </c>
      <c r="P65" s="23">
        <f t="shared" si="129"/>
        <v>24723.961674999999</v>
      </c>
      <c r="Q65" s="23">
        <f t="shared" ref="Q65:R65" si="130">SUM(Q66:Q78)</f>
        <v>23870.696747649999</v>
      </c>
      <c r="R65" s="23">
        <f t="shared" si="130"/>
        <v>25174.870807799998</v>
      </c>
      <c r="S65" s="23">
        <f t="shared" si="127"/>
        <v>280044.82224305003</v>
      </c>
      <c r="T65" s="23">
        <f t="shared" si="126"/>
        <v>271596.86308031483</v>
      </c>
      <c r="U65" s="46">
        <f t="shared" ref="U65:U78" si="131">S65-T65</f>
        <v>8447.9591627352056</v>
      </c>
      <c r="V65" s="14">
        <f t="shared" si="121"/>
        <v>3.110477443267462E-2</v>
      </c>
      <c r="W65" s="14"/>
      <c r="X65" s="23">
        <f t="shared" ref="X65" si="132">SUM(X66:X78)</f>
        <v>276350.33330329001</v>
      </c>
      <c r="Y65" s="23">
        <f t="shared" ref="Y65:Y78" si="133">S65-X65</f>
        <v>3694.48893976002</v>
      </c>
      <c r="Z65" s="14">
        <f t="shared" ref="Z65:Z66" si="134">Y65/ABS(X65)</f>
        <v>1.3368860082775359E-2</v>
      </c>
    </row>
    <row r="66" spans="2:26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31">
        <v>2.321739</v>
      </c>
      <c r="P66" s="31">
        <v>3.2651759999999999</v>
      </c>
      <c r="Q66" s="31">
        <v>4.0970570000000004</v>
      </c>
      <c r="R66" s="31">
        <v>5.378533</v>
      </c>
      <c r="S66" s="46">
        <f>SUM(G66:R66)</f>
        <v>53.325207999999989</v>
      </c>
      <c r="T66" s="31">
        <v>35.376099000000011</v>
      </c>
      <c r="U66" s="46">
        <f t="shared" si="131"/>
        <v>17.949108999999979</v>
      </c>
      <c r="V66" s="14">
        <f t="shared" si="121"/>
        <v>0.50737954459026058</v>
      </c>
      <c r="W66" s="14"/>
      <c r="X66" s="31">
        <v>97.513732389999987</v>
      </c>
      <c r="Y66" s="23">
        <f t="shared" si="133"/>
        <v>-44.188524389999998</v>
      </c>
      <c r="Z66" s="14">
        <f t="shared" si="134"/>
        <v>-0.45315181059084886</v>
      </c>
    </row>
    <row r="67" spans="2:26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31">
        <v>2021.038258</v>
      </c>
      <c r="P67" s="31">
        <v>1034.2383010000001</v>
      </c>
      <c r="Q67" s="31">
        <v>2420.3912059999998</v>
      </c>
      <c r="R67" s="31">
        <v>1800.5302099999999</v>
      </c>
      <c r="S67" s="46">
        <f t="shared" ref="S67:S78" si="135">SUM(G67:R67)</f>
        <v>24238.782180000002</v>
      </c>
      <c r="T67" s="31">
        <v>22542.667640214404</v>
      </c>
      <c r="U67" s="46">
        <f t="shared" si="131"/>
        <v>1696.114539785598</v>
      </c>
      <c r="V67" s="14">
        <f t="shared" si="121"/>
        <v>7.5240187490492855E-2</v>
      </c>
      <c r="W67" s="14"/>
      <c r="X67" s="31">
        <v>20931.564303119998</v>
      </c>
      <c r="Y67" s="23">
        <f t="shared" si="133"/>
        <v>3307.217876880004</v>
      </c>
      <c r="Z67" s="14">
        <f t="shared" ref="Z67:Z71" si="136">Y67/ABS(X67)</f>
        <v>0.15800146749600744</v>
      </c>
    </row>
    <row r="68" spans="2:26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31">
        <v>4.4612879999999997</v>
      </c>
      <c r="P68" s="31">
        <v>240.99356499999999</v>
      </c>
      <c r="Q68" s="31">
        <v>12.944296</v>
      </c>
      <c r="R68" s="31">
        <v>8.4135620000000007</v>
      </c>
      <c r="S68" s="46">
        <f t="shared" si="135"/>
        <v>1004.842554</v>
      </c>
      <c r="T68" s="31">
        <v>892.36509527738383</v>
      </c>
      <c r="U68" s="46">
        <f t="shared" si="131"/>
        <v>112.47745872261612</v>
      </c>
      <c r="V68" s="14">
        <f t="shared" si="121"/>
        <v>0.1260442158908664</v>
      </c>
      <c r="W68" s="14"/>
      <c r="X68" s="31">
        <v>1019.529503</v>
      </c>
      <c r="Y68" s="23">
        <f t="shared" si="133"/>
        <v>-14.686949000000027</v>
      </c>
      <c r="Z68" s="14">
        <f t="shared" si="136"/>
        <v>-1.4405614508244425E-2</v>
      </c>
    </row>
    <row r="69" spans="2:26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31">
        <v>533.71341900000004</v>
      </c>
      <c r="P69" s="31">
        <v>530.41580999999996</v>
      </c>
      <c r="Q69" s="31">
        <v>465.930027</v>
      </c>
      <c r="R69" s="31">
        <v>526.78298400000006</v>
      </c>
      <c r="S69" s="46">
        <f t="shared" si="135"/>
        <v>5590.7430160000013</v>
      </c>
      <c r="T69" s="31">
        <v>5304.9118910858087</v>
      </c>
      <c r="U69" s="46">
        <f t="shared" si="131"/>
        <v>285.83112491419251</v>
      </c>
      <c r="V69" s="14">
        <f t="shared" si="121"/>
        <v>5.3880466025174385E-2</v>
      </c>
      <c r="W69" s="14"/>
      <c r="X69" s="31">
        <v>5459.0629930000005</v>
      </c>
      <c r="Y69" s="23">
        <f t="shared" si="133"/>
        <v>131.6800230000008</v>
      </c>
      <c r="Z69" s="14">
        <f t="shared" si="136"/>
        <v>2.4121359868689976E-2</v>
      </c>
    </row>
    <row r="70" spans="2:26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31">
        <v>1312.0457349999999</v>
      </c>
      <c r="P70" s="31">
        <v>40.893552</v>
      </c>
      <c r="Q70" s="31">
        <v>44.408343000000002</v>
      </c>
      <c r="R70" s="31">
        <v>171.47937780000001</v>
      </c>
      <c r="S70" s="46">
        <f t="shared" si="135"/>
        <v>2280.1343133999999</v>
      </c>
      <c r="T70" s="31">
        <v>2105.9651014295196</v>
      </c>
      <c r="U70" s="46">
        <f t="shared" si="131"/>
        <v>174.16921197048032</v>
      </c>
      <c r="V70" s="14">
        <f t="shared" si="121"/>
        <v>8.2702800655269665E-2</v>
      </c>
      <c r="W70" s="14"/>
      <c r="X70" s="31">
        <v>1583.9606101500001</v>
      </c>
      <c r="Y70" s="23">
        <f t="shared" si="133"/>
        <v>696.17370324999979</v>
      </c>
      <c r="Z70" s="14">
        <f t="shared" si="136"/>
        <v>0.43951453008927577</v>
      </c>
    </row>
    <row r="71" spans="2:26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31">
        <v>0</v>
      </c>
      <c r="P71" s="31">
        <v>0</v>
      </c>
      <c r="Q71" s="31">
        <v>36.886547</v>
      </c>
      <c r="R71" s="31">
        <v>23.261026999999999</v>
      </c>
      <c r="S71" s="46">
        <f t="shared" si="135"/>
        <v>185.21623699999998</v>
      </c>
      <c r="T71" s="31">
        <v>203.90031449218907</v>
      </c>
      <c r="U71" s="46">
        <f t="shared" si="131"/>
        <v>-18.68407749218909</v>
      </c>
      <c r="V71" s="14">
        <f t="shared" si="121"/>
        <v>-9.1633392222672777E-2</v>
      </c>
      <c r="W71" s="14"/>
      <c r="X71" s="31">
        <v>236.52109100000001</v>
      </c>
      <c r="Y71" s="23">
        <f t="shared" si="133"/>
        <v>-51.304854000000034</v>
      </c>
      <c r="Z71" s="14">
        <f t="shared" si="136"/>
        <v>-0.21691449918096323</v>
      </c>
    </row>
    <row r="72" spans="2:26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31">
        <v>755.98083699999995</v>
      </c>
      <c r="P72" s="31">
        <v>760.63008500000001</v>
      </c>
      <c r="Q72" s="31">
        <v>812.27441999999996</v>
      </c>
      <c r="R72" s="31">
        <v>858.01177199999995</v>
      </c>
      <c r="S72" s="46">
        <f t="shared" si="135"/>
        <v>8869.5574639999995</v>
      </c>
      <c r="T72" s="31">
        <v>9190.6337623557301</v>
      </c>
      <c r="U72" s="46">
        <f t="shared" si="131"/>
        <v>-321.07629835573061</v>
      </c>
      <c r="V72" s="14">
        <f t="shared" si="121"/>
        <v>-3.4935164065707784E-2</v>
      </c>
      <c r="W72" s="14"/>
      <c r="X72" s="31">
        <v>8406.7029604999989</v>
      </c>
      <c r="Y72" s="23">
        <f t="shared" si="133"/>
        <v>462.85450350000065</v>
      </c>
      <c r="Z72" s="14">
        <f t="shared" ref="Z72:Z78" si="137">Y72/ABS(X72)</f>
        <v>5.5057792058882477E-2</v>
      </c>
    </row>
    <row r="73" spans="2:26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31">
        <v>61.328262000000002</v>
      </c>
      <c r="P73" s="31">
        <v>142.495114</v>
      </c>
      <c r="Q73" s="31">
        <v>187.164492</v>
      </c>
      <c r="R73" s="31">
        <v>206.32172299999999</v>
      </c>
      <c r="S73" s="46">
        <f t="shared" si="135"/>
        <v>2891.1063579999995</v>
      </c>
      <c r="T73" s="31">
        <v>2717.6701729648707</v>
      </c>
      <c r="U73" s="46">
        <f t="shared" si="131"/>
        <v>173.4361850351288</v>
      </c>
      <c r="V73" s="14">
        <f t="shared" si="121"/>
        <v>6.3817966860164194E-2</v>
      </c>
      <c r="W73" s="14"/>
      <c r="X73" s="31">
        <v>3425.6412700000005</v>
      </c>
      <c r="Y73" s="23">
        <f t="shared" si="133"/>
        <v>-534.53491200000099</v>
      </c>
      <c r="Z73" s="14">
        <f t="shared" si="137"/>
        <v>-0.15603937186335945</v>
      </c>
    </row>
    <row r="74" spans="2:26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31">
        <v>4346.3140629999998</v>
      </c>
      <c r="P74" s="31">
        <v>5359.5663089999998</v>
      </c>
      <c r="Q74" s="31">
        <v>4267.572983</v>
      </c>
      <c r="R74" s="31">
        <v>5356.8346629999996</v>
      </c>
      <c r="S74" s="46">
        <f t="shared" si="135"/>
        <v>54945.016017999995</v>
      </c>
      <c r="T74" s="31">
        <v>52176.012434184413</v>
      </c>
      <c r="U74" s="46">
        <f t="shared" si="131"/>
        <v>2769.0035838155818</v>
      </c>
      <c r="V74" s="14">
        <f t="shared" si="121"/>
        <v>5.3070433224624888E-2</v>
      </c>
      <c r="W74" s="14"/>
      <c r="X74" s="31">
        <v>55481.219382800009</v>
      </c>
      <c r="Y74" s="23">
        <f t="shared" si="133"/>
        <v>-536.20336480001424</v>
      </c>
      <c r="Z74" s="14">
        <f t="shared" si="137"/>
        <v>-9.6645922848308044E-3</v>
      </c>
    </row>
    <row r="75" spans="2:26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31">
        <v>239.53199799999999</v>
      </c>
      <c r="P75" s="31">
        <v>224.24715499999999</v>
      </c>
      <c r="Q75" s="31">
        <v>228.261528</v>
      </c>
      <c r="R75" s="31">
        <v>203.168632</v>
      </c>
      <c r="S75" s="46">
        <f t="shared" si="135"/>
        <v>2514.4527699999994</v>
      </c>
      <c r="T75" s="31">
        <v>2448.07141953374</v>
      </c>
      <c r="U75" s="46">
        <f t="shared" si="131"/>
        <v>66.381350466259391</v>
      </c>
      <c r="V75" s="14">
        <f t="shared" si="121"/>
        <v>2.7115773639848462E-2</v>
      </c>
      <c r="W75" s="14"/>
      <c r="X75" s="31">
        <v>2649.1874860000003</v>
      </c>
      <c r="Y75" s="23">
        <f t="shared" si="133"/>
        <v>-134.73471600000084</v>
      </c>
      <c r="Z75" s="14">
        <f t="shared" si="137"/>
        <v>-5.0858882850694863E-2</v>
      </c>
    </row>
    <row r="76" spans="2:26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31">
        <v>215.29171199999999</v>
      </c>
      <c r="P76" s="31">
        <v>421.61850800000002</v>
      </c>
      <c r="Q76" s="31">
        <v>266.68750299999999</v>
      </c>
      <c r="R76" s="31">
        <v>451.113449</v>
      </c>
      <c r="S76" s="46">
        <f t="shared" si="135"/>
        <v>3420.2095119999999</v>
      </c>
      <c r="T76" s="31">
        <v>2789.22411467443</v>
      </c>
      <c r="U76" s="46">
        <f t="shared" si="131"/>
        <v>630.98539732556992</v>
      </c>
      <c r="V76" s="14">
        <f t="shared" si="121"/>
        <v>0.22622255200142682</v>
      </c>
      <c r="W76" s="14"/>
      <c r="X76" s="31">
        <v>3220.5906216999997</v>
      </c>
      <c r="Y76" s="23">
        <f t="shared" si="133"/>
        <v>199.6188903000002</v>
      </c>
      <c r="Z76" s="14">
        <f t="shared" si="137"/>
        <v>6.1982075261285678E-2</v>
      </c>
    </row>
    <row r="77" spans="2:26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31">
        <v>13240.113158</v>
      </c>
      <c r="P77" s="31">
        <v>15508.307177000001</v>
      </c>
      <c r="Q77" s="31">
        <v>14471.073478</v>
      </c>
      <c r="R77" s="31">
        <v>14912.572265999999</v>
      </c>
      <c r="S77" s="46">
        <f t="shared" si="135"/>
        <v>165426.19865200002</v>
      </c>
      <c r="T77" s="31">
        <v>163715.719643419</v>
      </c>
      <c r="U77" s="46">
        <f t="shared" si="131"/>
        <v>1710.4790085810237</v>
      </c>
      <c r="V77" s="14">
        <f t="shared" si="121"/>
        <v>1.0447860549411702E-2</v>
      </c>
      <c r="W77" s="14"/>
      <c r="X77" s="31">
        <v>166323.80774219002</v>
      </c>
      <c r="Y77" s="23">
        <f t="shared" si="133"/>
        <v>-897.60909019000246</v>
      </c>
      <c r="Z77" s="14">
        <f t="shared" si="137"/>
        <v>-5.3967564979112322E-3</v>
      </c>
    </row>
    <row r="78" spans="2:26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31">
        <v>692.39496299999996</v>
      </c>
      <c r="P78" s="31">
        <v>457.29092300000002</v>
      </c>
      <c r="Q78" s="31">
        <v>653.00486765000005</v>
      </c>
      <c r="R78" s="31">
        <v>651.00260900000001</v>
      </c>
      <c r="S78" s="46">
        <f t="shared" si="135"/>
        <v>8625.2379606499999</v>
      </c>
      <c r="T78" s="31">
        <v>7474.3453916833487</v>
      </c>
      <c r="U78" s="46">
        <f t="shared" si="131"/>
        <v>1150.8925689666512</v>
      </c>
      <c r="V78" s="14">
        <f t="shared" si="121"/>
        <v>0.15397904547564009</v>
      </c>
      <c r="W78" s="14"/>
      <c r="X78" s="31">
        <v>7515.0316074399998</v>
      </c>
      <c r="Y78" s="23">
        <f t="shared" si="133"/>
        <v>1110.2063532100001</v>
      </c>
      <c r="Z78" s="14">
        <f t="shared" si="137"/>
        <v>0.14773142831639965</v>
      </c>
    </row>
    <row r="79" spans="2:26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14"/>
      <c r="W79" s="14"/>
      <c r="X79" s="27"/>
      <c r="Y79" s="27"/>
      <c r="Z79" s="14"/>
    </row>
    <row r="80" spans="2:26" x14ac:dyDescent="0.35">
      <c r="B80" s="2"/>
      <c r="C80" s="2" t="s">
        <v>22</v>
      </c>
      <c r="D80" s="2"/>
      <c r="E80" s="2"/>
      <c r="F80" s="2"/>
      <c r="G80" s="23">
        <f t="shared" ref="G80:T80" si="138">SUM(G81:G86)</f>
        <v>25771.91584048</v>
      </c>
      <c r="H80" s="23">
        <f t="shared" si="138"/>
        <v>25455.675242689995</v>
      </c>
      <c r="I80" s="23">
        <f t="shared" si="138"/>
        <v>26304.890489863999</v>
      </c>
      <c r="J80" s="23">
        <f t="shared" si="138"/>
        <v>29044.980355953998</v>
      </c>
      <c r="K80" s="23">
        <f t="shared" ref="K80:P80" si="139">SUM(K81:K86)</f>
        <v>25792.38692474</v>
      </c>
      <c r="L80" s="23">
        <f t="shared" si="139"/>
        <v>27753.130149730001</v>
      </c>
      <c r="M80" s="23">
        <f t="shared" si="139"/>
        <v>21303.850151800998</v>
      </c>
      <c r="N80" s="23">
        <f t="shared" si="139"/>
        <v>24745.045759010001</v>
      </c>
      <c r="O80" s="23">
        <f t="shared" si="139"/>
        <v>27435.012839884002</v>
      </c>
      <c r="P80" s="23">
        <f t="shared" si="139"/>
        <v>25792.543976229997</v>
      </c>
      <c r="Q80" s="23">
        <f t="shared" ref="Q80:R80" si="140">SUM(Q81:Q86)</f>
        <v>21425.150385569999</v>
      </c>
      <c r="R80" s="23">
        <f t="shared" si="140"/>
        <v>26463.542672179996</v>
      </c>
      <c r="S80" s="23">
        <f t="shared" si="138"/>
        <v>307288.12478813302</v>
      </c>
      <c r="T80" s="23">
        <f t="shared" si="138"/>
        <v>316545.69740319677</v>
      </c>
      <c r="U80" s="46">
        <f>S80-T80</f>
        <v>-9257.5726150637493</v>
      </c>
      <c r="V80" s="14">
        <f t="shared" si="121"/>
        <v>-2.9245611900616083E-2</v>
      </c>
      <c r="W80" s="14"/>
      <c r="X80" s="23">
        <f>SUM(X81:X86)</f>
        <v>301909.245869009</v>
      </c>
      <c r="Y80" s="23">
        <f>S80-X80</f>
        <v>5378.8789191240212</v>
      </c>
      <c r="Z80" s="14">
        <f t="shared" ref="Z80:Z86" si="141">Y80/ABS(X80)</f>
        <v>1.7816211304299653E-2</v>
      </c>
    </row>
    <row r="81" spans="1:26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31">
        <v>6205.7546502599998</v>
      </c>
      <c r="P81" s="31">
        <v>5413.0497353399996</v>
      </c>
      <c r="Q81" s="31">
        <v>4654.9947420799999</v>
      </c>
      <c r="R81" s="31">
        <v>5740.85992687</v>
      </c>
      <c r="S81" s="46">
        <f>SUM(G81:R81)</f>
        <v>68174.693588558002</v>
      </c>
      <c r="T81" s="31">
        <v>71782.785364912197</v>
      </c>
      <c r="U81" s="46">
        <f t="shared" ref="U81:U86" si="142">S81-T81</f>
        <v>-3608.0917763541947</v>
      </c>
      <c r="V81" s="14">
        <f t="shared" si="121"/>
        <v>-5.0264025810815766E-2</v>
      </c>
      <c r="W81" s="14"/>
      <c r="X81" s="31">
        <v>66611.202580770027</v>
      </c>
      <c r="Y81" s="23">
        <f t="shared" ref="Y81:Y94" si="143">S81-X81</f>
        <v>1563.4910077879758</v>
      </c>
      <c r="Z81" s="14">
        <f t="shared" si="141"/>
        <v>2.3471892823015025E-2</v>
      </c>
    </row>
    <row r="82" spans="1:26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31">
        <v>526.23666825999999</v>
      </c>
      <c r="P82" s="31">
        <v>425.5992086</v>
      </c>
      <c r="Q82" s="31">
        <v>345.58453917000003</v>
      </c>
      <c r="R82" s="31">
        <v>373.75734796</v>
      </c>
      <c r="S82" s="46">
        <f t="shared" ref="S82:S86" si="144">SUM(G82:R82)</f>
        <v>4726.9521489999997</v>
      </c>
      <c r="T82" s="31">
        <v>4480.7949750401795</v>
      </c>
      <c r="U82" s="46">
        <f t="shared" si="142"/>
        <v>246.15717395982028</v>
      </c>
      <c r="V82" s="14">
        <f t="shared" si="121"/>
        <v>5.4936049368697788E-2</v>
      </c>
      <c r="W82" s="14"/>
      <c r="X82" s="31">
        <v>4284.5572047800006</v>
      </c>
      <c r="Y82" s="23">
        <f t="shared" si="143"/>
        <v>442.39494421999916</v>
      </c>
      <c r="Z82" s="14">
        <f t="shared" si="141"/>
        <v>0.10325336390104631</v>
      </c>
    </row>
    <row r="83" spans="1:26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31">
        <v>1011.2442275800001</v>
      </c>
      <c r="P83" s="31">
        <v>1736.3188377700001</v>
      </c>
      <c r="Q83" s="31">
        <v>1809.00240396</v>
      </c>
      <c r="R83" s="31">
        <v>1604.8103638499997</v>
      </c>
      <c r="S83" s="46">
        <f t="shared" si="144"/>
        <v>25434.517536979998</v>
      </c>
      <c r="T83" s="31">
        <v>27773.617063244401</v>
      </c>
      <c r="U83" s="46">
        <f t="shared" si="142"/>
        <v>-2339.0995262644028</v>
      </c>
      <c r="V83" s="14">
        <f t="shared" si="121"/>
        <v>-8.4220197928773444E-2</v>
      </c>
      <c r="W83" s="14"/>
      <c r="X83" s="31">
        <v>28444.882199580006</v>
      </c>
      <c r="Y83" s="23">
        <f t="shared" si="143"/>
        <v>-3010.3646626000082</v>
      </c>
      <c r="Z83" s="14">
        <f t="shared" si="141"/>
        <v>-0.10583150394078471</v>
      </c>
    </row>
    <row r="84" spans="1:26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31">
        <v>11866.967702004</v>
      </c>
      <c r="P84" s="31">
        <v>10584.49781615</v>
      </c>
      <c r="Q84" s="31">
        <v>9140.04866511</v>
      </c>
      <c r="R84" s="31">
        <v>11721.275409189999</v>
      </c>
      <c r="S84" s="46">
        <f t="shared" si="144"/>
        <v>131957.22904390801</v>
      </c>
      <c r="T84" s="31">
        <v>135671.4</v>
      </c>
      <c r="U84" s="46">
        <f t="shared" si="142"/>
        <v>-3714.1709560919844</v>
      </c>
      <c r="V84" s="14">
        <f t="shared" si="121"/>
        <v>-2.7376226353468636E-2</v>
      </c>
      <c r="W84" s="14"/>
      <c r="X84" s="31">
        <v>126334.26766508499</v>
      </c>
      <c r="Y84" s="23">
        <f t="shared" si="143"/>
        <v>5622.9613788230199</v>
      </c>
      <c r="Z84" s="14">
        <f t="shared" si="141"/>
        <v>4.450859994478789E-2</v>
      </c>
    </row>
    <row r="85" spans="1:26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31">
        <v>7337.7945312900001</v>
      </c>
      <c r="P85" s="31">
        <v>7150.7232494299997</v>
      </c>
      <c r="Q85" s="31">
        <v>5062.6615378200004</v>
      </c>
      <c r="R85" s="31">
        <v>6514.77008974</v>
      </c>
      <c r="S85" s="46">
        <f t="shared" si="144"/>
        <v>71383.668902182995</v>
      </c>
      <c r="T85" s="31">
        <v>71233.599999999991</v>
      </c>
      <c r="U85" s="46">
        <f t="shared" si="142"/>
        <v>150.06890218300396</v>
      </c>
      <c r="V85" s="14">
        <f t="shared" si="121"/>
        <v>2.1067151201540281E-3</v>
      </c>
      <c r="W85" s="14"/>
      <c r="X85" s="31">
        <v>70680.685596459996</v>
      </c>
      <c r="Y85" s="23">
        <f t="shared" si="143"/>
        <v>702.98330572299892</v>
      </c>
      <c r="Z85" s="14">
        <f t="shared" si="141"/>
        <v>9.9459038886035855E-3</v>
      </c>
    </row>
    <row r="86" spans="1:26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31">
        <v>487.01506049</v>
      </c>
      <c r="P86" s="31">
        <v>482.35512893999999</v>
      </c>
      <c r="Q86" s="31">
        <v>412.85849743</v>
      </c>
      <c r="R86" s="31">
        <v>508.06953456999992</v>
      </c>
      <c r="S86" s="46">
        <f t="shared" si="144"/>
        <v>5611.0635675040003</v>
      </c>
      <c r="T86" s="31">
        <v>5603.4999999999991</v>
      </c>
      <c r="U86" s="46">
        <f t="shared" si="142"/>
        <v>7.5635675040011847</v>
      </c>
      <c r="V86" s="14">
        <f t="shared" si="121"/>
        <v>1.3497934333900573E-3</v>
      </c>
      <c r="W86" s="14"/>
      <c r="X86" s="31">
        <v>5553.6506223340002</v>
      </c>
      <c r="Y86" s="23">
        <f t="shared" si="143"/>
        <v>57.412945170000057</v>
      </c>
      <c r="Z86" s="14">
        <f t="shared" si="141"/>
        <v>1.0337874863628251E-2</v>
      </c>
    </row>
    <row r="87" spans="1:26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14"/>
      <c r="W87" s="14"/>
      <c r="X87" s="24"/>
      <c r="Y87" s="24"/>
      <c r="Z87" s="14"/>
    </row>
    <row r="88" spans="1:26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25">
        <v>34168.364346349998</v>
      </c>
      <c r="P88" s="25">
        <v>6507.6702646863259</v>
      </c>
      <c r="Q88" s="25">
        <v>3014.5924437100002</v>
      </c>
      <c r="R88" s="25">
        <v>18317.12689364369</v>
      </c>
      <c r="S88" s="37">
        <f>SUM(G88:R88)</f>
        <v>183966.56246448</v>
      </c>
      <c r="T88" s="25">
        <v>194160.28415493638</v>
      </c>
      <c r="U88" s="37">
        <f>S88-T88</f>
        <v>-10193.721690456383</v>
      </c>
      <c r="V88" s="13">
        <f>U88/ABS(T88)</f>
        <v>-5.2501579995226921E-2</v>
      </c>
      <c r="W88" s="13"/>
      <c r="X88" s="25">
        <v>170224.03491425698</v>
      </c>
      <c r="Y88" s="25">
        <f t="shared" si="143"/>
        <v>13742.527550223022</v>
      </c>
      <c r="Z88" s="13">
        <f>Y88/ABS(X88)</f>
        <v>8.0732004485413747E-2</v>
      </c>
    </row>
    <row r="89" spans="1:26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13"/>
      <c r="W89" s="13"/>
      <c r="X89" s="25"/>
      <c r="Y89" s="25"/>
      <c r="Z89" s="13"/>
    </row>
    <row r="90" spans="1:26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121.62782987</v>
      </c>
      <c r="P90" s="28">
        <v>119.82294521</v>
      </c>
      <c r="Q90" s="28">
        <v>0</v>
      </c>
      <c r="R90" s="28">
        <v>118.56414650000001</v>
      </c>
      <c r="S90" s="37">
        <f>SUM(G90:R90)</f>
        <v>360.01492158000002</v>
      </c>
      <c r="T90" s="28">
        <v>693.88902787000006</v>
      </c>
      <c r="U90" s="37">
        <f>S90-T90</f>
        <v>-333.87410629000004</v>
      </c>
      <c r="V90" s="13">
        <v>0</v>
      </c>
      <c r="W90" s="13"/>
      <c r="X90" s="28">
        <v>0</v>
      </c>
      <c r="Y90" s="25">
        <f t="shared" si="143"/>
        <v>360.01492158000002</v>
      </c>
      <c r="Z90" s="13">
        <v>0</v>
      </c>
    </row>
    <row r="91" spans="1:26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13"/>
      <c r="W91" s="13"/>
      <c r="X91" s="25"/>
      <c r="Y91" s="25"/>
      <c r="Z91" s="13"/>
    </row>
    <row r="92" spans="1:26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37">
        <f>SUM(G92:R92)</f>
        <v>0</v>
      </c>
      <c r="T92" s="25">
        <v>0</v>
      </c>
      <c r="U92" s="37">
        <f>S92-T92</f>
        <v>0</v>
      </c>
      <c r="V92" s="13">
        <v>0</v>
      </c>
      <c r="W92" s="13"/>
      <c r="X92" s="25">
        <v>0</v>
      </c>
      <c r="Y92" s="25">
        <f t="shared" si="143"/>
        <v>0</v>
      </c>
      <c r="Z92" s="13">
        <v>0</v>
      </c>
    </row>
    <row r="93" spans="1:26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13"/>
      <c r="W93" s="13"/>
      <c r="X93" s="25"/>
      <c r="Y93" s="25"/>
      <c r="Z93" s="13"/>
    </row>
    <row r="94" spans="1:26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157.56034798410002</v>
      </c>
      <c r="O94" s="37">
        <v>1097.4334542602999</v>
      </c>
      <c r="P94" s="37">
        <v>25.8083196704</v>
      </c>
      <c r="Q94" s="37">
        <v>227.21691676080002</v>
      </c>
      <c r="R94" s="37">
        <v>63.188887328</v>
      </c>
      <c r="S94" s="37">
        <f>SUM(G94:R94)</f>
        <v>2749.7993451560001</v>
      </c>
      <c r="T94" s="37">
        <v>5267.6987117392</v>
      </c>
      <c r="U94" s="37">
        <f>S94-T94</f>
        <v>-2517.8993665831999</v>
      </c>
      <c r="V94" s="38">
        <f>U94/ABS(T94)</f>
        <v>-0.47798849257874171</v>
      </c>
      <c r="W94" s="38"/>
      <c r="X94" s="37">
        <v>5595.7829534463999</v>
      </c>
      <c r="Y94" s="25">
        <f t="shared" si="143"/>
        <v>-2845.9836082903998</v>
      </c>
      <c r="Z94" s="38">
        <f>Y94/ABS(X94)</f>
        <v>-0.50859435256286711</v>
      </c>
    </row>
    <row r="95" spans="1:26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1"/>
      <c r="W95" s="41"/>
      <c r="X95" s="40"/>
      <c r="Y95" s="40"/>
      <c r="Z95" s="41"/>
    </row>
    <row r="96" spans="1:26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3"/>
      <c r="W96" s="43"/>
      <c r="X96" s="42"/>
      <c r="Y96" s="42"/>
      <c r="Z96" s="43"/>
    </row>
    <row r="97" spans="1:26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15"/>
      <c r="W97" s="15"/>
      <c r="X97" s="29"/>
      <c r="Y97" s="29"/>
      <c r="Z97" s="15"/>
    </row>
    <row r="98" spans="1:26" x14ac:dyDescent="0.35">
      <c r="A98" s="33" t="s">
        <v>81</v>
      </c>
      <c r="V98" s="16"/>
      <c r="W98" s="16"/>
      <c r="Z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S19 S22 T51 S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2026-05-12T18:05:23Z</dcterms:modified>
</cp:coreProperties>
</file>