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83258860-DA5A-44DD-A4DD-CA94A4825092}" xr6:coauthVersionLast="47" xr6:coauthVersionMax="47" xr10:uidLastSave="{00000000-0000-0000-0000-000000000000}"/>
  <bookViews>
    <workbookView xWindow="-110" yWindow="-110" windowWidth="19420" windowHeight="10560" tabRatio="685" xr2:uid="{00000000-000D-0000-FFFF-FFFF00000000}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2" l="1"/>
  <c r="L18" i="2"/>
  <c r="L20" i="2"/>
  <c r="L21" i="2"/>
  <c r="L23" i="2"/>
  <c r="L24" i="2"/>
  <c r="L27" i="2"/>
  <c r="L32" i="2"/>
  <c r="L33" i="2"/>
  <c r="L35" i="2"/>
  <c r="L36" i="2"/>
  <c r="L39" i="2"/>
  <c r="L40" i="2"/>
  <c r="L59" i="2"/>
  <c r="L60" i="2"/>
  <c r="L61" i="2"/>
  <c r="L62" i="2"/>
  <c r="L63" i="2"/>
  <c r="L58" i="2"/>
  <c r="L67" i="2"/>
  <c r="L68" i="2"/>
  <c r="L69" i="2"/>
  <c r="L70" i="2"/>
  <c r="L71" i="2"/>
  <c r="L72" i="2"/>
  <c r="L73" i="2"/>
  <c r="L74" i="2"/>
  <c r="L75" i="2"/>
  <c r="L76" i="2"/>
  <c r="L77" i="2"/>
  <c r="L78" i="2"/>
  <c r="L66" i="2"/>
  <c r="L82" i="2"/>
  <c r="L83" i="2"/>
  <c r="L84" i="2"/>
  <c r="L85" i="2"/>
  <c r="L86" i="2"/>
  <c r="L81" i="2"/>
  <c r="L94" i="2"/>
  <c r="L92" i="2"/>
  <c r="L90" i="2"/>
  <c r="L88" i="2"/>
  <c r="K57" i="2"/>
  <c r="K65" i="2"/>
  <c r="K80" i="2"/>
  <c r="K11" i="2"/>
  <c r="K12" i="2"/>
  <c r="K13" i="2"/>
  <c r="K14" i="2"/>
  <c r="K19" i="2"/>
  <c r="K22" i="2"/>
  <c r="K26" i="2"/>
  <c r="K31" i="2"/>
  <c r="K38" i="2"/>
  <c r="K17" i="2" l="1"/>
  <c r="K16" i="2" s="1"/>
  <c r="K55" i="2"/>
  <c r="K53" i="2" s="1"/>
  <c r="M50" i="2"/>
  <c r="J57" i="2"/>
  <c r="J65" i="2"/>
  <c r="J80" i="2"/>
  <c r="J11" i="2"/>
  <c r="J12" i="2"/>
  <c r="J13" i="2"/>
  <c r="J14" i="2"/>
  <c r="J19" i="2"/>
  <c r="J22" i="2"/>
  <c r="J26" i="2"/>
  <c r="J31" i="2"/>
  <c r="J38" i="2"/>
  <c r="K10" i="2" l="1"/>
  <c r="K9" i="2" s="1"/>
  <c r="K29" i="2" s="1"/>
  <c r="J17" i="2"/>
  <c r="J16" i="2" s="1"/>
  <c r="J55" i="2"/>
  <c r="J53" i="2" s="1"/>
  <c r="J10" i="2"/>
  <c r="J9" i="2" s="1"/>
  <c r="I11" i="2"/>
  <c r="I12" i="2"/>
  <c r="I13" i="2"/>
  <c r="I14" i="2"/>
  <c r="I19" i="2"/>
  <c r="I22" i="2"/>
  <c r="I26" i="2"/>
  <c r="I31" i="2"/>
  <c r="I38" i="2"/>
  <c r="I57" i="2"/>
  <c r="I65" i="2"/>
  <c r="I80" i="2"/>
  <c r="K42" i="2" l="1"/>
  <c r="K44" i="2"/>
  <c r="J29" i="2"/>
  <c r="J42" i="2" s="1"/>
  <c r="I17" i="2"/>
  <c r="I16" i="2"/>
  <c r="I55" i="2"/>
  <c r="I10" i="2" s="1"/>
  <c r="I9" i="2" s="1"/>
  <c r="J44" i="2" l="1"/>
  <c r="I29" i="2"/>
  <c r="I42" i="2" s="1"/>
  <c r="I53" i="2"/>
  <c r="I44" i="2" l="1"/>
  <c r="R20" i="2" l="1"/>
  <c r="R40" i="2"/>
  <c r="R61" i="2"/>
  <c r="R75" i="2"/>
  <c r="R92" i="2"/>
  <c r="N24" i="2"/>
  <c r="N27" i="2"/>
  <c r="N62" i="2"/>
  <c r="N61" i="2"/>
  <c r="N72" i="2"/>
  <c r="N71" i="2"/>
  <c r="N67" i="2"/>
  <c r="N83" i="2"/>
  <c r="N82" i="2"/>
  <c r="N18" i="2"/>
  <c r="N21" i="2"/>
  <c r="N20" i="2"/>
  <c r="R24" i="2"/>
  <c r="L22" i="2"/>
  <c r="R27" i="2"/>
  <c r="R33" i="2"/>
  <c r="R32" i="2"/>
  <c r="R36" i="2"/>
  <c r="R35" i="2"/>
  <c r="N40" i="2"/>
  <c r="L38" i="2"/>
  <c r="R63" i="2"/>
  <c r="R62" i="2"/>
  <c r="N60" i="2"/>
  <c r="N59" i="2"/>
  <c r="N58" i="2"/>
  <c r="O58" i="2" s="1"/>
  <c r="N78" i="2"/>
  <c r="N77" i="2"/>
  <c r="N76" i="2"/>
  <c r="N75" i="2"/>
  <c r="R74" i="2"/>
  <c r="R73" i="2"/>
  <c r="R72" i="2"/>
  <c r="R71" i="2"/>
  <c r="N70" i="2"/>
  <c r="N69" i="2"/>
  <c r="N68" i="2"/>
  <c r="R67" i="2"/>
  <c r="N66" i="2"/>
  <c r="O66" i="2" s="1"/>
  <c r="R86" i="2"/>
  <c r="R85" i="2"/>
  <c r="R84" i="2"/>
  <c r="R83" i="2"/>
  <c r="R82" i="2"/>
  <c r="N81" i="2"/>
  <c r="L11" i="2"/>
  <c r="R90" i="2"/>
  <c r="L13" i="2"/>
  <c r="L14" i="2"/>
  <c r="L51" i="2"/>
  <c r="L50" i="2"/>
  <c r="N23" i="2" l="1"/>
  <c r="L26" i="2"/>
  <c r="N84" i="2"/>
  <c r="N73" i="2"/>
  <c r="N63" i="2"/>
  <c r="R77" i="2"/>
  <c r="R39" i="2"/>
  <c r="R21" i="2"/>
  <c r="L19" i="2"/>
  <c r="N85" i="2"/>
  <c r="N74" i="2"/>
  <c r="N35" i="2"/>
  <c r="R66" i="2"/>
  <c r="R78" i="2"/>
  <c r="N86" i="2"/>
  <c r="N36" i="2"/>
  <c r="R81" i="2"/>
  <c r="R23" i="2"/>
  <c r="R76" i="2"/>
  <c r="L57" i="2"/>
  <c r="L31" i="2"/>
  <c r="N39" i="2"/>
  <c r="N32" i="2"/>
  <c r="R68" i="2"/>
  <c r="R58" i="2"/>
  <c r="L65" i="2"/>
  <c r="N33" i="2"/>
  <c r="R69" i="2"/>
  <c r="R59" i="2"/>
  <c r="R94" i="2"/>
  <c r="L80" i="2"/>
  <c r="N94" i="2"/>
  <c r="R70" i="2"/>
  <c r="R60" i="2"/>
  <c r="N92" i="2"/>
  <c r="N90" i="2"/>
  <c r="L12" i="2"/>
  <c r="N88" i="2"/>
  <c r="R88" i="2"/>
  <c r="R18" i="2"/>
  <c r="L55" i="2" l="1"/>
  <c r="L17" i="2"/>
  <c r="L16" i="2" l="1"/>
  <c r="L53" i="2"/>
  <c r="L10" i="2"/>
  <c r="L9" i="2" l="1"/>
  <c r="H11" i="2"/>
  <c r="H12" i="2"/>
  <c r="H13" i="2"/>
  <c r="H14" i="2"/>
  <c r="H19" i="2"/>
  <c r="H22" i="2"/>
  <c r="H26" i="2"/>
  <c r="H31" i="2"/>
  <c r="H38" i="2"/>
  <c r="H57" i="2"/>
  <c r="H65" i="2"/>
  <c r="H80" i="2"/>
  <c r="S88" i="2"/>
  <c r="S35" i="2"/>
  <c r="S83" i="2"/>
  <c r="S81" i="2"/>
  <c r="S76" i="2"/>
  <c r="S75" i="2"/>
  <c r="S74" i="2"/>
  <c r="S73" i="2"/>
  <c r="S71" i="2"/>
  <c r="S70" i="2"/>
  <c r="S69" i="2"/>
  <c r="S68" i="2"/>
  <c r="S67" i="2"/>
  <c r="S66" i="2"/>
  <c r="S63" i="2"/>
  <c r="S62" i="2"/>
  <c r="S61" i="2"/>
  <c r="S60" i="2"/>
  <c r="S59" i="2"/>
  <c r="S40" i="2"/>
  <c r="S39" i="2"/>
  <c r="S33" i="2"/>
  <c r="S32" i="2"/>
  <c r="S27" i="2"/>
  <c r="S24" i="2"/>
  <c r="S23" i="2"/>
  <c r="S21" i="2"/>
  <c r="S20" i="2"/>
  <c r="S18" i="2"/>
  <c r="S94" i="2"/>
  <c r="S86" i="2"/>
  <c r="S85" i="2"/>
  <c r="S84" i="2"/>
  <c r="S82" i="2"/>
  <c r="Q80" i="2"/>
  <c r="R80" i="2" s="1"/>
  <c r="S78" i="2"/>
  <c r="S77" i="2"/>
  <c r="S72" i="2"/>
  <c r="Q65" i="2"/>
  <c r="R65" i="2" s="1"/>
  <c r="Q57" i="2"/>
  <c r="R57" i="2" s="1"/>
  <c r="S51" i="2"/>
  <c r="R51" i="2"/>
  <c r="Q51" i="2"/>
  <c r="Q38" i="2"/>
  <c r="R38" i="2" s="1"/>
  <c r="Q31" i="2"/>
  <c r="R31" i="2" s="1"/>
  <c r="Q26" i="2"/>
  <c r="R26" i="2" s="1"/>
  <c r="Q22" i="2"/>
  <c r="R22" i="2" s="1"/>
  <c r="Q19" i="2"/>
  <c r="R19" i="2" s="1"/>
  <c r="Q14" i="2"/>
  <c r="R14" i="2" s="1"/>
  <c r="Q13" i="2"/>
  <c r="R13" i="2" s="1"/>
  <c r="Q12" i="2"/>
  <c r="R12" i="2" s="1"/>
  <c r="Q11" i="2"/>
  <c r="R11" i="2" s="1"/>
  <c r="L29" i="2" l="1"/>
  <c r="H17" i="2"/>
  <c r="H16" i="2" s="1"/>
  <c r="H55" i="2"/>
  <c r="H10" i="2" s="1"/>
  <c r="H9" i="2" s="1"/>
  <c r="Q17" i="2"/>
  <c r="Q55" i="2"/>
  <c r="R55" i="2" s="1"/>
  <c r="Q16" i="2" l="1"/>
  <c r="R16" i="2" s="1"/>
  <c r="R17" i="2"/>
  <c r="L44" i="2"/>
  <c r="L42" i="2"/>
  <c r="H29" i="2"/>
  <c r="H42" i="2" s="1"/>
  <c r="H53" i="2"/>
  <c r="Q53" i="2"/>
  <c r="R53" i="2" s="1"/>
  <c r="Q10" i="2"/>
  <c r="R10" i="2" s="1"/>
  <c r="H44" i="2" l="1"/>
  <c r="Q9" i="2"/>
  <c r="R9" i="2" s="1"/>
  <c r="Q29" i="2" l="1"/>
  <c r="R29" i="2" s="1"/>
  <c r="Q42" i="2" l="1"/>
  <c r="R42" i="2" s="1"/>
  <c r="Q44" i="2"/>
  <c r="R44" i="2" s="1"/>
  <c r="M51" i="2" l="1"/>
  <c r="M80" i="2" l="1"/>
  <c r="N80" i="2" s="1"/>
  <c r="M65" i="2"/>
  <c r="N65" i="2" s="1"/>
  <c r="M57" i="2"/>
  <c r="N57" i="2" s="1"/>
  <c r="M38" i="2"/>
  <c r="N38" i="2" s="1"/>
  <c r="M31" i="2"/>
  <c r="N31" i="2" s="1"/>
  <c r="M26" i="2"/>
  <c r="N26" i="2" s="1"/>
  <c r="M22" i="2"/>
  <c r="N22" i="2" s="1"/>
  <c r="M19" i="2"/>
  <c r="N19" i="2" s="1"/>
  <c r="M11" i="2"/>
  <c r="N11" i="2" s="1"/>
  <c r="M12" i="2"/>
  <c r="N12" i="2" s="1"/>
  <c r="M13" i="2"/>
  <c r="N13" i="2" s="1"/>
  <c r="M14" i="2"/>
  <c r="N14" i="2" s="1"/>
  <c r="G80" i="2"/>
  <c r="S80" i="2" s="1"/>
  <c r="G65" i="2"/>
  <c r="S65" i="2" s="1"/>
  <c r="G57" i="2"/>
  <c r="S57" i="2" s="1"/>
  <c r="G38" i="2"/>
  <c r="S38" i="2" s="1"/>
  <c r="G31" i="2"/>
  <c r="S31" i="2" s="1"/>
  <c r="G26" i="2"/>
  <c r="S26" i="2" s="1"/>
  <c r="G22" i="2"/>
  <c r="S22" i="2" s="1"/>
  <c r="G19" i="2"/>
  <c r="S19" i="2" s="1"/>
  <c r="G11" i="2"/>
  <c r="S11" i="2" s="1"/>
  <c r="G12" i="2"/>
  <c r="G13" i="2"/>
  <c r="G14" i="2"/>
  <c r="S14" i="2" s="1"/>
  <c r="G17" i="2" l="1"/>
  <c r="M17" i="2"/>
  <c r="G55" i="2"/>
  <c r="M55" i="2"/>
  <c r="O94" i="2"/>
  <c r="O88" i="2"/>
  <c r="O86" i="2"/>
  <c r="O85" i="2"/>
  <c r="O84" i="2"/>
  <c r="O83" i="2"/>
  <c r="O82" i="2"/>
  <c r="O81" i="2"/>
  <c r="O78" i="2"/>
  <c r="O77" i="2"/>
  <c r="O76" i="2"/>
  <c r="O75" i="2"/>
  <c r="O74" i="2"/>
  <c r="O73" i="2"/>
  <c r="O72" i="2"/>
  <c r="O71" i="2"/>
  <c r="O70" i="2"/>
  <c r="O69" i="2"/>
  <c r="O68" i="2"/>
  <c r="O67" i="2"/>
  <c r="O63" i="2"/>
  <c r="O62" i="2"/>
  <c r="O61" i="2"/>
  <c r="O60" i="2"/>
  <c r="O59" i="2"/>
  <c r="O40" i="2"/>
  <c r="O39" i="2"/>
  <c r="O35" i="2"/>
  <c r="O33" i="2"/>
  <c r="O32" i="2"/>
  <c r="O27" i="2"/>
  <c r="O18" i="2"/>
  <c r="O20" i="2"/>
  <c r="O21" i="2"/>
  <c r="O23" i="2"/>
  <c r="O24" i="2"/>
  <c r="M53" i="2" l="1"/>
  <c r="N53" i="2" s="1"/>
  <c r="N55" i="2"/>
  <c r="M16" i="2"/>
  <c r="N16" i="2" s="1"/>
  <c r="N17" i="2"/>
  <c r="G10" i="2"/>
  <c r="S55" i="2"/>
  <c r="G16" i="2"/>
  <c r="S16" i="2" s="1"/>
  <c r="S17" i="2"/>
  <c r="G53" i="2"/>
  <c r="S53" i="2" s="1"/>
  <c r="M10" i="2"/>
  <c r="M9" i="2" l="1"/>
  <c r="N10" i="2"/>
  <c r="G9" i="2"/>
  <c r="S10" i="2"/>
  <c r="O80" i="2"/>
  <c r="O65" i="2"/>
  <c r="O57" i="2"/>
  <c r="O51" i="2"/>
  <c r="N51" i="2"/>
  <c r="B47" i="2"/>
  <c r="O38" i="2"/>
  <c r="O31" i="2"/>
  <c r="O26" i="2"/>
  <c r="O22" i="2"/>
  <c r="O19" i="2"/>
  <c r="O14" i="2"/>
  <c r="O11" i="2"/>
  <c r="M29" i="2" l="1"/>
  <c r="N9" i="2"/>
  <c r="S9" i="2"/>
  <c r="G29" i="2"/>
  <c r="O55" i="2"/>
  <c r="M44" i="2" l="1"/>
  <c r="N44" i="2" s="1"/>
  <c r="N29" i="2"/>
  <c r="M42" i="2"/>
  <c r="N42" i="2" s="1"/>
  <c r="S29" i="2"/>
  <c r="G44" i="2"/>
  <c r="S44" i="2" s="1"/>
  <c r="G42" i="2"/>
  <c r="S42" i="2" s="1"/>
  <c r="O53" i="2"/>
  <c r="O9" i="2"/>
  <c r="O16" i="2"/>
  <c r="O17" i="2"/>
  <c r="O10" i="2" l="1"/>
  <c r="O29" i="2" l="1"/>
  <c r="O44" i="2"/>
  <c r="O42" i="2" l="1"/>
</calcChain>
</file>

<file path=xl/sharedStrings.xml><?xml version="1.0" encoding="utf-8"?>
<sst xmlns="http://schemas.openxmlformats.org/spreadsheetml/2006/main" count="106" uniqueCount="75">
  <si>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</si>
  <si>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</si>
  <si>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</si>
  <si>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</si>
  <si>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</si>
  <si>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</si>
  <si>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</si>
  <si>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</si>
  <si>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</si>
  <si>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</si>
  <si>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</si>
  <si>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</si>
  <si>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</si>
  <si>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</si>
  <si>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</si>
  <si>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</si>
  <si>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</si>
  <si>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</si>
  <si>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</si>
  <si>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</si>
  <si>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</si>
  <si>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</si>
  <si>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</si>
  <si>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</si>
  <si>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</si>
  <si>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</si>
  <si>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</si>
  <si>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</si>
  <si>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</si>
  <si>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</si>
  <si>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</si>
  <si>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</si>
  <si>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</si>
  <si>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</si>
  <si>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</si>
  <si>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</si>
  <si>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</si>
  <si>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</si>
  <si>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</si>
  <si>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</si>
  <si>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</si>
  <si>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</si>
  <si>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</si>
  <si>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</si>
  <si>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</si>
  <si>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</si>
  <si>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</si>
  <si>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</si>
  <si>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</si>
  <si>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</si>
  <si>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</si>
  <si>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</si>
  <si>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</si>
  <si>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</si>
  <si>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</si>
  <si>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</si>
  <si>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</si>
  <si>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</si>
  <si>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</si>
  <si>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</si>
  <si>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</si>
  <si>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</si>
  <si>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</si>
  <si>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</si>
  <si>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</si>
  <si>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</si>
  <si>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</si>
  <si>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>FY 2025/26</t>
  </si>
  <si>
    <t>May</t>
  </si>
  <si>
    <t>June</t>
  </si>
  <si>
    <t>July</t>
  </si>
  <si>
    <t>First Supplementary Estimates</t>
  </si>
  <si>
    <t>August</t>
  </si>
  <si>
    <t>Apr - Aug</t>
  </si>
  <si>
    <t>September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</si>
</sst>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48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69" fontId="57" fillId="1" borderId="28" xfId="4471" applyNumberFormat="1" applyFont="1" applyFill="1" applyBorder="1" applyAlignment="1">
      <alignment horizontal="center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6" fontId="60" fillId="1" borderId="14" xfId="4012" quotePrefix="1" applyNumberFormat="1" applyFont="1" applyFill="1" applyBorder="1" applyAlignment="1">
      <alignment horizontal="center" vertical="center"/>
    </xf>
    <xf numFmtId="186" fontId="57" fillId="1" borderId="15" xfId="4012" quotePrefix="1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Border="1" applyAlignment="1">
      <alignment horizontal="right" vertical="center" wrapText="1"/>
    </xf>
    <xf numFmtId="186" fontId="60" fillId="1" borderId="14" xfId="4012" quotePrefix="1" applyNumberFormat="1" applyFont="1" applyFill="1" applyBorder="1" applyAlignment="1">
      <alignment horizontal="center" vertic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8"/>
  <sheetViews>
    <sheetView showGridLines="0" tabSelected="1" zoomScale="80" zoomScaleNormal="80" workbookViewId="0">
      <pane xSplit="5" ySplit="7" topLeftCell="F28" activePane="bottomRight" state="frozen"/>
      <selection pane="topRight" activeCell="F1" sqref="F1"/>
      <selection pane="bottomLeft" activeCell="A8" sqref="A8"/>
      <selection pane="bottomRight" activeCell="S59" sqref="S59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40.53515625" style="4" customWidth="1"/>
    <col min="6" max="6" width="4.4609375" style="4" customWidth="1"/>
    <col min="7" max="11" width="11.61328125" style="20" customWidth="1"/>
    <col min="12" max="12" width="12.84375" style="20" customWidth="1"/>
    <col min="13" max="13" width="18.921875" style="20" customWidth="1"/>
    <col min="14" max="14" width="13.69140625" style="20" customWidth="1"/>
    <col min="15" max="15" width="9.3828125" style="10" customWidth="1"/>
    <col min="16" max="16" width="2.15234375" style="10" customWidth="1"/>
    <col min="17" max="17" width="11.61328125" style="20" bestFit="1" customWidth="1"/>
    <col min="18" max="18" width="12.3828125" style="20" customWidth="1"/>
    <col min="19" max="19" width="11" style="10" customWidth="1"/>
    <col min="20" max="16384" width="8.921875" style="4"/>
  </cols>
  <sheetData>
    <row r="1" spans="2:20" x14ac:dyDescent="0.35">
      <c r="B1" s="5" t="s">
        <v>37</v>
      </c>
      <c r="C1" s="6"/>
      <c r="D1" s="2"/>
      <c r="E1" s="2"/>
      <c r="F1" s="2"/>
      <c r="G1" s="19"/>
      <c r="H1" s="19"/>
      <c r="I1" s="19"/>
      <c r="J1" s="19"/>
      <c r="K1" s="19"/>
      <c r="L1" s="19"/>
      <c r="M1" s="19"/>
      <c r="N1" s="19"/>
      <c r="Q1" s="19"/>
      <c r="R1" s="19"/>
    </row>
    <row r="2" spans="2:20" x14ac:dyDescent="0.35">
      <c r="B2" s="5" t="s">
        <v>38</v>
      </c>
      <c r="C2" s="6"/>
      <c r="D2" s="2"/>
      <c r="E2" s="2"/>
      <c r="F2" s="2"/>
      <c r="G2" s="19"/>
      <c r="H2" s="19"/>
      <c r="I2" s="19"/>
      <c r="J2" s="19"/>
      <c r="K2" s="19"/>
      <c r="L2" s="19"/>
      <c r="M2" s="19"/>
      <c r="N2" s="19"/>
      <c r="Q2" s="19"/>
      <c r="R2" s="19"/>
    </row>
    <row r="3" spans="2:20" x14ac:dyDescent="0.35">
      <c r="B3" s="32" t="s">
        <v>67</v>
      </c>
      <c r="C3" s="2"/>
      <c r="D3" s="2"/>
      <c r="E3" s="2"/>
      <c r="G3" s="19"/>
      <c r="H3" s="19"/>
      <c r="I3" s="19"/>
      <c r="J3" s="19"/>
      <c r="K3" s="19"/>
      <c r="L3" s="19"/>
      <c r="M3" s="19"/>
      <c r="N3" s="19"/>
      <c r="Q3" s="19"/>
      <c r="R3" s="19"/>
    </row>
    <row r="4" spans="2:20" x14ac:dyDescent="0.35">
      <c r="B4" s="2" t="s">
        <v>14</v>
      </c>
      <c r="C4" s="2"/>
      <c r="D4" s="2"/>
      <c r="E4" s="2"/>
      <c r="F4" s="2"/>
    </row>
    <row r="5" spans="2:20" x14ac:dyDescent="0.35">
      <c r="B5" s="2"/>
      <c r="D5" s="2"/>
      <c r="E5" s="2"/>
      <c r="F5" s="2"/>
      <c r="G5" s="19"/>
      <c r="H5" s="19"/>
      <c r="I5" s="19"/>
      <c r="J5" s="19"/>
      <c r="K5" s="19"/>
      <c r="L5" s="19"/>
      <c r="M5" s="19"/>
      <c r="N5" s="19"/>
      <c r="Q5" s="19"/>
      <c r="R5" s="19"/>
    </row>
    <row r="6" spans="2:20" ht="75.650000000000006" customHeight="1" x14ac:dyDescent="0.35">
      <c r="B6" s="7"/>
      <c r="C6" s="7"/>
      <c r="D6" s="7"/>
      <c r="E6" s="7"/>
      <c r="F6" s="7"/>
      <c r="G6" s="21" t="s">
        <v>49</v>
      </c>
      <c r="H6" s="21" t="s">
        <v>49</v>
      </c>
      <c r="I6" s="21" t="s">
        <v>49</v>
      </c>
      <c r="J6" s="21" t="s">
        <v>49</v>
      </c>
      <c r="K6" s="21" t="s">
        <v>49</v>
      </c>
      <c r="L6" s="44" t="s">
        <v>49</v>
      </c>
      <c r="M6" s="47" t="s">
        <v>71</v>
      </c>
      <c r="N6" s="21"/>
      <c r="O6" s="11"/>
      <c r="P6" s="11"/>
      <c r="Q6" s="44" t="s">
        <v>51</v>
      </c>
      <c r="R6" s="21"/>
      <c r="S6" s="11"/>
    </row>
    <row r="7" spans="2:20" ht="17.5" x14ac:dyDescent="0.35">
      <c r="B7" s="8" t="s">
        <v>0</v>
      </c>
      <c r="C7" s="8"/>
      <c r="D7" s="8"/>
      <c r="E7" s="8"/>
      <c r="F7" s="8"/>
      <c r="G7" s="30" t="s">
        <v>35</v>
      </c>
      <c r="H7" s="30" t="s">
        <v>68</v>
      </c>
      <c r="I7" s="30" t="s">
        <v>69</v>
      </c>
      <c r="J7" s="30" t="s">
        <v>70</v>
      </c>
      <c r="K7" s="30" t="s">
        <v>72</v>
      </c>
      <c r="L7" s="45" t="s">
        <v>73</v>
      </c>
      <c r="M7" s="45" t="s">
        <v>73</v>
      </c>
      <c r="N7" s="30" t="s">
        <v>36</v>
      </c>
      <c r="O7" s="12" t="s">
        <v>39</v>
      </c>
      <c r="P7" s="12"/>
      <c r="Q7" s="45" t="s">
        <v>73</v>
      </c>
      <c r="R7" s="30" t="s">
        <v>36</v>
      </c>
      <c r="S7" s="12" t="s">
        <v>39</v>
      </c>
    </row>
    <row r="9" spans="2:20" x14ac:dyDescent="0.35">
      <c r="B9" s="5" t="s">
        <v>1</v>
      </c>
      <c r="C9" s="2"/>
      <c r="D9" s="2"/>
      <c r="E9" s="2"/>
      <c r="F9" s="2"/>
      <c r="G9" s="25">
        <f t="shared" ref="G9:H9" si="0">SUM(G10:G14)</f>
        <v>73939.081649347005</v>
      </c>
      <c r="H9" s="25">
        <f t="shared" si="0"/>
        <v>74295.32620507</v>
      </c>
      <c r="I9" s="25">
        <f t="shared" ref="I9:J9" si="1">SUM(I10:I14)</f>
        <v>83954.525822624506</v>
      </c>
      <c r="J9" s="25">
        <f t="shared" si="1"/>
        <v>143013.98903826799</v>
      </c>
      <c r="K9" s="25">
        <f t="shared" ref="K9" si="2">SUM(K10:K14)</f>
        <v>73478.315659840911</v>
      </c>
      <c r="L9" s="25">
        <f t="shared" ref="L9" si="3">SUM(L10:L14)</f>
        <v>448681.23837515037</v>
      </c>
      <c r="M9" s="25">
        <f t="shared" ref="M9" si="4">SUM(M10:M14)</f>
        <v>442827.61600226065</v>
      </c>
      <c r="N9" s="37">
        <f t="shared" ref="N9:N14" si="5">L9-M9</f>
        <v>5853.6223728897166</v>
      </c>
      <c r="O9" s="13">
        <f t="shared" ref="O9:O14" si="6">N9/ABS(M9)</f>
        <v>1.3218738311162223E-2</v>
      </c>
      <c r="P9" s="13"/>
      <c r="Q9" s="25">
        <f t="shared" ref="Q9" si="7">SUM(Q10:Q14)</f>
        <v>368998.13080305251</v>
      </c>
      <c r="R9" s="25">
        <f t="shared" ref="R9:R14" si="8">L9-Q9</f>
        <v>79683.107572097855</v>
      </c>
      <c r="S9" s="13">
        <f t="shared" ref="S9:S11" si="9">R9/ABS(Q9)</f>
        <v>0.21594447483699472</v>
      </c>
    </row>
    <row r="10" spans="2:20" x14ac:dyDescent="0.35">
      <c r="B10" s="2"/>
      <c r="C10" s="2" t="s">
        <v>9</v>
      </c>
      <c r="D10" s="2"/>
      <c r="E10" s="2"/>
      <c r="F10" s="2"/>
      <c r="G10" s="23">
        <f t="shared" ref="G10:M10" si="10">G55</f>
        <v>67665.022052820001</v>
      </c>
      <c r="H10" s="23">
        <f t="shared" si="10"/>
        <v>69681.086521499994</v>
      </c>
      <c r="I10" s="23">
        <f t="shared" si="10"/>
        <v>75959.499483784006</v>
      </c>
      <c r="J10" s="23">
        <f t="shared" si="10"/>
        <v>73376.514952254001</v>
      </c>
      <c r="K10" s="23">
        <f t="shared" ref="K10" si="11">K55</f>
        <v>69493.370505610001</v>
      </c>
      <c r="L10" s="23">
        <f t="shared" si="10"/>
        <v>356175.49351596797</v>
      </c>
      <c r="M10" s="23">
        <f t="shared" si="10"/>
        <v>348545.45237559767</v>
      </c>
      <c r="N10" s="46">
        <f t="shared" si="5"/>
        <v>7630.0411403703038</v>
      </c>
      <c r="O10" s="14">
        <f t="shared" si="6"/>
        <v>2.1891093653254898E-2</v>
      </c>
      <c r="P10" s="14"/>
      <c r="Q10" s="23">
        <f>Q55</f>
        <v>333567.96040571999</v>
      </c>
      <c r="R10" s="23">
        <f t="shared" si="8"/>
        <v>22607.533110247983</v>
      </c>
      <c r="S10" s="14">
        <f t="shared" si="9"/>
        <v>6.7774893855963719E-2</v>
      </c>
    </row>
    <row r="11" spans="2:20" x14ac:dyDescent="0.35">
      <c r="B11" s="2"/>
      <c r="C11" s="2" t="s">
        <v>15</v>
      </c>
      <c r="D11" s="2"/>
      <c r="E11" s="2"/>
      <c r="F11" s="2"/>
      <c r="G11" s="23">
        <f t="shared" ref="G11:M11" si="12">G88</f>
        <v>5898.56221396</v>
      </c>
      <c r="H11" s="23">
        <f t="shared" si="12"/>
        <v>4614.2396835700001</v>
      </c>
      <c r="I11" s="23">
        <f t="shared" si="12"/>
        <v>7865.9500028800003</v>
      </c>
      <c r="J11" s="23">
        <f t="shared" si="12"/>
        <v>69407.728855559995</v>
      </c>
      <c r="K11" s="23">
        <f t="shared" ref="K11" si="13">K88</f>
        <v>3652.0866878100001</v>
      </c>
      <c r="L11" s="23">
        <f t="shared" si="12"/>
        <v>91438.567443780004</v>
      </c>
      <c r="M11" s="23">
        <f t="shared" si="12"/>
        <v>91492.301931214577</v>
      </c>
      <c r="N11" s="46">
        <f t="shared" si="5"/>
        <v>-53.734487434572657</v>
      </c>
      <c r="O11" s="14">
        <f t="shared" si="6"/>
        <v>-5.8731156939270288E-4</v>
      </c>
      <c r="P11" s="14"/>
      <c r="Q11" s="23">
        <f>Q88</f>
        <v>31939.006570469322</v>
      </c>
      <c r="R11" s="23">
        <f t="shared" si="8"/>
        <v>59499.560873310678</v>
      </c>
      <c r="S11" s="14">
        <f t="shared" si="9"/>
        <v>1.8629120709196927</v>
      </c>
    </row>
    <row r="12" spans="2:20" x14ac:dyDescent="0.35">
      <c r="B12" s="2"/>
      <c r="C12" s="2" t="s">
        <v>11</v>
      </c>
      <c r="D12" s="2"/>
      <c r="E12" s="2"/>
      <c r="F12" s="2"/>
      <c r="G12" s="23">
        <f t="shared" ref="G12:M12" si="14">G90</f>
        <v>0</v>
      </c>
      <c r="H12" s="23">
        <f t="shared" si="14"/>
        <v>0</v>
      </c>
      <c r="I12" s="23">
        <f t="shared" si="14"/>
        <v>0</v>
      </c>
      <c r="J12" s="23">
        <f t="shared" si="14"/>
        <v>0</v>
      </c>
      <c r="K12" s="23">
        <f t="shared" ref="K12" si="15">K90</f>
        <v>0</v>
      </c>
      <c r="L12" s="23">
        <f t="shared" si="14"/>
        <v>0</v>
      </c>
      <c r="M12" s="23">
        <f t="shared" si="14"/>
        <v>0</v>
      </c>
      <c r="N12" s="46">
        <f t="shared" si="5"/>
        <v>0</v>
      </c>
      <c r="O12" s="14">
        <v>0</v>
      </c>
      <c r="P12" s="14"/>
      <c r="Q12" s="23">
        <f>Q90</f>
        <v>0</v>
      </c>
      <c r="R12" s="23">
        <f t="shared" si="8"/>
        <v>0</v>
      </c>
      <c r="S12" s="14">
        <v>0</v>
      </c>
    </row>
    <row r="13" spans="2:20" x14ac:dyDescent="0.35">
      <c r="B13" s="2"/>
      <c r="C13" s="2" t="s">
        <v>16</v>
      </c>
      <c r="D13" s="2"/>
      <c r="E13" s="2"/>
      <c r="F13" s="2"/>
      <c r="G13" s="23">
        <f t="shared" ref="G13:M13" si="16">G92</f>
        <v>0</v>
      </c>
      <c r="H13" s="23">
        <f t="shared" si="16"/>
        <v>0</v>
      </c>
      <c r="I13" s="23">
        <f t="shared" si="16"/>
        <v>0</v>
      </c>
      <c r="J13" s="23">
        <f t="shared" si="16"/>
        <v>0</v>
      </c>
      <c r="K13" s="23">
        <f t="shared" ref="K13" si="17">K92</f>
        <v>0</v>
      </c>
      <c r="L13" s="23">
        <f t="shared" si="16"/>
        <v>0</v>
      </c>
      <c r="M13" s="23">
        <f t="shared" si="16"/>
        <v>0</v>
      </c>
      <c r="N13" s="46">
        <f t="shared" si="5"/>
        <v>0</v>
      </c>
      <c r="O13" s="14">
        <v>0</v>
      </c>
      <c r="P13" s="14"/>
      <c r="Q13" s="23">
        <f>Q92</f>
        <v>0</v>
      </c>
      <c r="R13" s="23">
        <f t="shared" si="8"/>
        <v>0</v>
      </c>
      <c r="S13" s="14">
        <v>0</v>
      </c>
      <c r="T13" s="9"/>
    </row>
    <row r="14" spans="2:20" x14ac:dyDescent="0.35">
      <c r="B14" s="2"/>
      <c r="C14" s="2" t="s">
        <v>13</v>
      </c>
      <c r="D14" s="2"/>
      <c r="E14" s="2"/>
      <c r="F14" s="2"/>
      <c r="G14" s="23">
        <f t="shared" ref="G14:M14" si="18">G94</f>
        <v>375.4973825670001</v>
      </c>
      <c r="H14" s="23">
        <f t="shared" si="18"/>
        <v>0</v>
      </c>
      <c r="I14" s="23">
        <f t="shared" si="18"/>
        <v>129.07633596049999</v>
      </c>
      <c r="J14" s="23">
        <f t="shared" si="18"/>
        <v>229.74523045399997</v>
      </c>
      <c r="K14" s="23">
        <f t="shared" ref="K14" si="19">K94</f>
        <v>332.85846642090002</v>
      </c>
      <c r="L14" s="23">
        <f t="shared" si="18"/>
        <v>1067.1774154024001</v>
      </c>
      <c r="M14" s="23">
        <f t="shared" si="18"/>
        <v>2789.8616954483796</v>
      </c>
      <c r="N14" s="46">
        <f t="shared" si="5"/>
        <v>-1722.6842800459794</v>
      </c>
      <c r="O14" s="14">
        <f t="shared" si="6"/>
        <v>-0.61748017217359374</v>
      </c>
      <c r="P14" s="14"/>
      <c r="Q14" s="23">
        <f>Q94</f>
        <v>3491.1638268632005</v>
      </c>
      <c r="R14" s="23">
        <f t="shared" si="8"/>
        <v>-2423.9864114608004</v>
      </c>
      <c r="S14" s="14">
        <f t="shared" ref="S14" si="20">R14/ABS(Q14)</f>
        <v>-0.69432044202828036</v>
      </c>
    </row>
    <row r="15" spans="2:20" x14ac:dyDescent="0.35">
      <c r="B15" s="2"/>
      <c r="C15" s="2"/>
      <c r="D15" s="2"/>
      <c r="E15" s="2"/>
      <c r="F15" s="2"/>
      <c r="G15" s="24"/>
      <c r="H15" s="24"/>
      <c r="I15" s="24"/>
      <c r="J15" s="24"/>
      <c r="K15" s="24"/>
      <c r="L15" s="24"/>
      <c r="M15" s="24"/>
      <c r="N15" s="24"/>
      <c r="O15" s="14"/>
      <c r="P15" s="14"/>
      <c r="Q15" s="24"/>
      <c r="R15" s="24"/>
      <c r="S15" s="14"/>
    </row>
    <row r="16" spans="2:20" s="5" customFormat="1" x14ac:dyDescent="0.35">
      <c r="B16" s="5" t="s">
        <v>2</v>
      </c>
      <c r="C16" s="6"/>
      <c r="D16" s="6"/>
      <c r="E16" s="6"/>
      <c r="F16" s="6"/>
      <c r="G16" s="25">
        <f t="shared" ref="G16:M16" si="21">G17+G26</f>
        <v>89439.686284812997</v>
      </c>
      <c r="H16" s="25">
        <f t="shared" ref="H16:L16" si="22">H17+H26</f>
        <v>94440.407223120026</v>
      </c>
      <c r="I16" s="25">
        <f t="shared" ref="I16:J16" si="23">I17+I26</f>
        <v>86556.972921850014</v>
      </c>
      <c r="J16" s="25">
        <f t="shared" si="23"/>
        <v>104308.50514538997</v>
      </c>
      <c r="K16" s="25">
        <f t="shared" ref="K16" si="24">K17+K26</f>
        <v>91693.122361969974</v>
      </c>
      <c r="L16" s="25">
        <f t="shared" si="22"/>
        <v>466438.6939371429</v>
      </c>
      <c r="M16" s="25">
        <f t="shared" si="21"/>
        <v>480450.77370668133</v>
      </c>
      <c r="N16" s="37">
        <f>L16-M16</f>
        <v>-14012.079769538424</v>
      </c>
      <c r="O16" s="13">
        <f>N16/ABS(M16)</f>
        <v>-2.9164444176944755E-2</v>
      </c>
      <c r="P16" s="13"/>
      <c r="Q16" s="25">
        <f t="shared" ref="Q16" si="25">Q17+Q26</f>
        <v>426108.19114126998</v>
      </c>
      <c r="R16" s="25">
        <f t="shared" ref="R16:R24" si="26">L16-Q16</f>
        <v>40330.502795872919</v>
      </c>
      <c r="S16" s="13">
        <f>R16/ABS(Q16)</f>
        <v>9.4648503911303417E-2</v>
      </c>
    </row>
    <row r="17" spans="2:19" x14ac:dyDescent="0.35">
      <c r="B17" s="2"/>
      <c r="C17" s="2" t="s">
        <v>17</v>
      </c>
      <c r="D17" s="2"/>
      <c r="E17" s="2"/>
      <c r="F17" s="2"/>
      <c r="G17" s="23">
        <f t="shared" ref="G17:M17" si="27">G18+G19+G22</f>
        <v>89173.117848292997</v>
      </c>
      <c r="H17" s="23">
        <f t="shared" si="27"/>
        <v>89041.842574240029</v>
      </c>
      <c r="I17" s="23">
        <f t="shared" si="27"/>
        <v>83413.023296260013</v>
      </c>
      <c r="J17" s="23">
        <f t="shared" si="27"/>
        <v>99221.838802439961</v>
      </c>
      <c r="K17" s="23">
        <f t="shared" ref="K17" si="28">K18+K19+K22</f>
        <v>88407.493700239967</v>
      </c>
      <c r="L17" s="23">
        <f t="shared" si="27"/>
        <v>449257.31622147292</v>
      </c>
      <c r="M17" s="23">
        <f t="shared" si="27"/>
        <v>459285.40401466913</v>
      </c>
      <c r="N17" s="46">
        <f t="shared" ref="N17:N24" si="29">L17-M17</f>
        <v>-10028.087793196202</v>
      </c>
      <c r="O17" s="14">
        <f t="shared" ref="O17:O24" si="30">N17/ABS(M17)</f>
        <v>-2.1834109478636763E-2</v>
      </c>
      <c r="P17" s="14"/>
      <c r="Q17" s="23">
        <f>Q18+Q19+Q22</f>
        <v>403572.71793719998</v>
      </c>
      <c r="R17" s="23">
        <f t="shared" si="26"/>
        <v>45684.598284272943</v>
      </c>
      <c r="S17" s="14">
        <f t="shared" ref="S17:S24" si="31">R17/ABS(Q17)</f>
        <v>0.11320041284699014</v>
      </c>
    </row>
    <row r="18" spans="2:19" x14ac:dyDescent="0.35">
      <c r="B18" s="2"/>
      <c r="C18" s="2"/>
      <c r="D18" s="2" t="s">
        <v>23</v>
      </c>
      <c r="E18" s="2"/>
      <c r="F18" s="2"/>
      <c r="G18" s="23">
        <v>35698.982692252997</v>
      </c>
      <c r="H18" s="23">
        <v>28793.029656430037</v>
      </c>
      <c r="I18" s="23">
        <v>31941.913148710009</v>
      </c>
      <c r="J18" s="23">
        <v>36271.850563879969</v>
      </c>
      <c r="K18" s="23">
        <v>32075.060566679971</v>
      </c>
      <c r="L18" s="46">
        <f>SUM(G18:K18)</f>
        <v>164780.83662795299</v>
      </c>
      <c r="M18" s="23">
        <v>167843.23849739306</v>
      </c>
      <c r="N18" s="46">
        <f t="shared" si="29"/>
        <v>-3062.4018694400729</v>
      </c>
      <c r="O18" s="14">
        <f t="shared" si="30"/>
        <v>-1.8245607608957319E-2</v>
      </c>
      <c r="P18" s="14"/>
      <c r="Q18" s="23">
        <v>144301.34183178996</v>
      </c>
      <c r="R18" s="23">
        <f t="shared" si="26"/>
        <v>20479.494796163024</v>
      </c>
      <c r="S18" s="14">
        <f t="shared" si="31"/>
        <v>0.14192172114404647</v>
      </c>
    </row>
    <row r="19" spans="2:19" x14ac:dyDescent="0.35">
      <c r="B19" s="2"/>
      <c r="C19" s="2"/>
      <c r="D19" s="2" t="s">
        <v>43</v>
      </c>
      <c r="E19" s="2"/>
      <c r="F19" s="2"/>
      <c r="G19" s="23">
        <f t="shared" ref="G19:M19" si="32">G20+G21</f>
        <v>42100.017</v>
      </c>
      <c r="H19" s="23">
        <f t="shared" si="32"/>
        <v>44017.669000000002</v>
      </c>
      <c r="I19" s="23">
        <f t="shared" si="32"/>
        <v>41982.146999999997</v>
      </c>
      <c r="J19" s="23">
        <f t="shared" si="32"/>
        <v>47613.900999999998</v>
      </c>
      <c r="K19" s="23">
        <f t="shared" ref="K19" si="33">K20+K21</f>
        <v>40504.519999999997</v>
      </c>
      <c r="L19" s="23">
        <f t="shared" si="32"/>
        <v>216218.25399999999</v>
      </c>
      <c r="M19" s="23">
        <f t="shared" si="32"/>
        <v>217450.23176141517</v>
      </c>
      <c r="N19" s="46">
        <f t="shared" si="29"/>
        <v>-1231.9777614151826</v>
      </c>
      <c r="O19" s="14">
        <f t="shared" si="30"/>
        <v>-5.6655619607106225E-3</v>
      </c>
      <c r="P19" s="14"/>
      <c r="Q19" s="23">
        <f>Q20+Q21</f>
        <v>184733.889</v>
      </c>
      <c r="R19" s="23">
        <f t="shared" si="26"/>
        <v>31484.364999999991</v>
      </c>
      <c r="S19" s="14">
        <f t="shared" si="31"/>
        <v>0.17043091102791644</v>
      </c>
    </row>
    <row r="20" spans="2:19" x14ac:dyDescent="0.35">
      <c r="B20" s="2"/>
      <c r="C20" s="2"/>
      <c r="D20" s="2"/>
      <c r="E20" s="2" t="s">
        <v>24</v>
      </c>
      <c r="F20" s="2"/>
      <c r="G20" s="23">
        <v>40532.822999999997</v>
      </c>
      <c r="H20" s="23">
        <v>41822.287250239999</v>
      </c>
      <c r="I20" s="23">
        <v>38954.883227119994</v>
      </c>
      <c r="J20" s="23">
        <v>42997.607754199998</v>
      </c>
      <c r="K20" s="23">
        <v>37642.382037519994</v>
      </c>
      <c r="L20" s="46">
        <f>SUM(G20:K20)</f>
        <v>201949.98326908</v>
      </c>
      <c r="M20" s="23">
        <v>203980.91263539949</v>
      </c>
      <c r="N20" s="46">
        <f t="shared" si="29"/>
        <v>-2030.9293663194985</v>
      </c>
      <c r="O20" s="14">
        <f t="shared" si="30"/>
        <v>-9.9564676914140077E-3</v>
      </c>
      <c r="P20" s="14"/>
      <c r="Q20" s="23">
        <v>174670.63794956999</v>
      </c>
      <c r="R20" s="23">
        <f t="shared" si="26"/>
        <v>27279.345319510001</v>
      </c>
      <c r="S20" s="14">
        <f t="shared" si="31"/>
        <v>0.1561759070656509</v>
      </c>
    </row>
    <row r="21" spans="2:19" x14ac:dyDescent="0.35">
      <c r="B21" s="2"/>
      <c r="C21" s="2"/>
      <c r="D21" s="2"/>
      <c r="E21" s="2" t="s">
        <v>44</v>
      </c>
      <c r="F21" s="2"/>
      <c r="G21" s="23">
        <v>1567.194</v>
      </c>
      <c r="H21" s="23">
        <v>2195.3817497600003</v>
      </c>
      <c r="I21" s="23">
        <v>3027.26377288</v>
      </c>
      <c r="J21" s="23">
        <v>4616.2932457999996</v>
      </c>
      <c r="K21" s="23">
        <v>2862.1379624800002</v>
      </c>
      <c r="L21" s="46">
        <f>SUM(G21:K21)</f>
        <v>14268.270730920001</v>
      </c>
      <c r="M21" s="23">
        <v>13469.319126015678</v>
      </c>
      <c r="N21" s="46">
        <f t="shared" si="29"/>
        <v>798.95160490432318</v>
      </c>
      <c r="O21" s="14">
        <f t="shared" si="30"/>
        <v>5.931640622881721E-2</v>
      </c>
      <c r="P21" s="14"/>
      <c r="Q21" s="23">
        <v>10063.251050429999</v>
      </c>
      <c r="R21" s="23">
        <f t="shared" si="26"/>
        <v>4205.0196804900024</v>
      </c>
      <c r="S21" s="14">
        <f t="shared" si="31"/>
        <v>0.41785896619465968</v>
      </c>
    </row>
    <row r="22" spans="2:19" x14ac:dyDescent="0.35">
      <c r="B22" s="2"/>
      <c r="C22" s="2"/>
      <c r="D22" s="2" t="s">
        <v>25</v>
      </c>
      <c r="E22" s="2"/>
      <c r="F22" s="2"/>
      <c r="G22" s="23">
        <f t="shared" ref="G22:M22" si="34">G23+G24</f>
        <v>11374.11815604</v>
      </c>
      <c r="H22" s="23">
        <f t="shared" ref="H22:L22" si="35">H23+H24</f>
        <v>16231.143917810001</v>
      </c>
      <c r="I22" s="23">
        <f t="shared" ref="I22:J22" si="36">I23+I24</f>
        <v>9488.9631475499991</v>
      </c>
      <c r="J22" s="23">
        <f t="shared" si="36"/>
        <v>15336.087238559998</v>
      </c>
      <c r="K22" s="23">
        <f t="shared" ref="K22" si="37">K23+K24</f>
        <v>15827.913133560001</v>
      </c>
      <c r="L22" s="23">
        <f t="shared" si="35"/>
        <v>68258.225593520008</v>
      </c>
      <c r="M22" s="23">
        <f t="shared" si="34"/>
        <v>73991.933755860926</v>
      </c>
      <c r="N22" s="46">
        <f t="shared" si="29"/>
        <v>-5733.7081623409176</v>
      </c>
      <c r="O22" s="14">
        <f t="shared" si="30"/>
        <v>-7.749098950784955E-2</v>
      </c>
      <c r="P22" s="14"/>
      <c r="Q22" s="23">
        <f t="shared" ref="Q22" si="38">Q23+Q24</f>
        <v>74537.487105410008</v>
      </c>
      <c r="R22" s="23">
        <f t="shared" si="26"/>
        <v>-6279.2615118899994</v>
      </c>
      <c r="S22" s="14">
        <f t="shared" si="31"/>
        <v>-8.4242999807733573E-2</v>
      </c>
    </row>
    <row r="23" spans="2:19" x14ac:dyDescent="0.35">
      <c r="B23" s="2"/>
      <c r="C23" s="2"/>
      <c r="D23" s="2"/>
      <c r="E23" s="2" t="s">
        <v>19</v>
      </c>
      <c r="F23" s="2"/>
      <c r="G23" s="23">
        <v>2326.5297550399996</v>
      </c>
      <c r="H23" s="23">
        <v>8148.2877101400009</v>
      </c>
      <c r="I23" s="23">
        <v>7570.3822629499982</v>
      </c>
      <c r="J23" s="23">
        <v>1346.0812122299999</v>
      </c>
      <c r="K23" s="23">
        <v>12382.790738360001</v>
      </c>
      <c r="L23" s="46">
        <f>SUM(G23:K23)</f>
        <v>31774.07167872</v>
      </c>
      <c r="M23" s="23">
        <v>30754.146452043897</v>
      </c>
      <c r="N23" s="46">
        <f t="shared" si="29"/>
        <v>1019.9252266761032</v>
      </c>
      <c r="O23" s="14">
        <f t="shared" si="30"/>
        <v>3.3163828112300599E-2</v>
      </c>
      <c r="P23" s="14"/>
      <c r="Q23" s="23">
        <v>31464.717136850006</v>
      </c>
      <c r="R23" s="23">
        <f t="shared" si="26"/>
        <v>309.35454186999414</v>
      </c>
      <c r="S23" s="14">
        <f t="shared" si="31"/>
        <v>9.8317916072314712E-3</v>
      </c>
    </row>
    <row r="24" spans="2:19" x14ac:dyDescent="0.35">
      <c r="B24" s="2"/>
      <c r="C24" s="2"/>
      <c r="D24" s="2"/>
      <c r="E24" s="2" t="s">
        <v>20</v>
      </c>
      <c r="F24" s="2"/>
      <c r="G24" s="23">
        <v>9047.5884010000009</v>
      </c>
      <c r="H24" s="23">
        <v>8082.85620767</v>
      </c>
      <c r="I24" s="23">
        <v>1918.5808846</v>
      </c>
      <c r="J24" s="23">
        <v>13990.006026329998</v>
      </c>
      <c r="K24" s="23">
        <v>3445.1223952</v>
      </c>
      <c r="L24" s="46">
        <f>SUM(G24:K24)</f>
        <v>36484.153914800001</v>
      </c>
      <c r="M24" s="23">
        <v>43237.787303817022</v>
      </c>
      <c r="N24" s="46">
        <f t="shared" si="29"/>
        <v>-6753.6333890170208</v>
      </c>
      <c r="O24" s="14">
        <f t="shared" si="30"/>
        <v>-0.15619747933819017</v>
      </c>
      <c r="P24" s="14"/>
      <c r="Q24" s="23">
        <v>43072.769968560002</v>
      </c>
      <c r="R24" s="23">
        <f t="shared" si="26"/>
        <v>-6588.6160537600008</v>
      </c>
      <c r="S24" s="14">
        <f t="shared" si="31"/>
        <v>-0.15296476308742651</v>
      </c>
    </row>
    <row r="25" spans="2:19" x14ac:dyDescent="0.35">
      <c r="B25" s="2"/>
      <c r="C25" s="2"/>
      <c r="D25" s="2"/>
      <c r="E25" s="2"/>
      <c r="F25" s="2"/>
      <c r="G25" s="24"/>
      <c r="H25" s="24"/>
      <c r="I25" s="24"/>
      <c r="J25" s="24"/>
      <c r="K25" s="24"/>
      <c r="L25" s="24"/>
      <c r="M25" s="24"/>
      <c r="N25" s="24"/>
      <c r="O25" s="14"/>
      <c r="P25" s="14"/>
      <c r="Q25" s="24"/>
      <c r="R25" s="24"/>
      <c r="S25" s="14"/>
    </row>
    <row r="26" spans="2:19" x14ac:dyDescent="0.35">
      <c r="B26" s="2"/>
      <c r="C26" s="2" t="s">
        <v>18</v>
      </c>
      <c r="D26" s="2"/>
      <c r="E26" s="2"/>
      <c r="F26" s="2"/>
      <c r="G26" s="23">
        <f t="shared" ref="G26:M26" si="39">G27</f>
        <v>266.56843652000003</v>
      </c>
      <c r="H26" s="23">
        <f t="shared" si="39"/>
        <v>5398.5646488800003</v>
      </c>
      <c r="I26" s="23">
        <f t="shared" si="39"/>
        <v>3143.9496255900003</v>
      </c>
      <c r="J26" s="23">
        <f t="shared" si="39"/>
        <v>5086.6663429499995</v>
      </c>
      <c r="K26" s="23">
        <f t="shared" si="39"/>
        <v>3285.6286617299997</v>
      </c>
      <c r="L26" s="23">
        <f t="shared" si="39"/>
        <v>17181.377715670002</v>
      </c>
      <c r="M26" s="23">
        <f t="shared" si="39"/>
        <v>21165.369692012224</v>
      </c>
      <c r="N26" s="46">
        <f t="shared" ref="N26:N27" si="40">L26-M26</f>
        <v>-3983.9919763422222</v>
      </c>
      <c r="O26" s="14">
        <f t="shared" ref="O26:O27" si="41">N26/ABS(M26)</f>
        <v>-0.18823162714921887</v>
      </c>
      <c r="P26" s="14"/>
      <c r="Q26" s="23">
        <f>Q27</f>
        <v>22535.473204069996</v>
      </c>
      <c r="R26" s="23">
        <f t="shared" ref="R26:R27" si="42">L26-Q26</f>
        <v>-5354.0954883999948</v>
      </c>
      <c r="S26" s="14">
        <f t="shared" ref="S26:S27" si="43">R26/ABS(Q26)</f>
        <v>-0.23758522574236532</v>
      </c>
    </row>
    <row r="27" spans="2:19" x14ac:dyDescent="0.35">
      <c r="B27" s="2"/>
      <c r="C27" s="2"/>
      <c r="D27" s="2" t="s">
        <v>26</v>
      </c>
      <c r="E27" s="2"/>
      <c r="F27" s="2"/>
      <c r="G27" s="23">
        <v>266.56843652000003</v>
      </c>
      <c r="H27" s="23">
        <v>5398.5646488800003</v>
      </c>
      <c r="I27" s="23">
        <v>3143.9496255900003</v>
      </c>
      <c r="J27" s="23">
        <v>5086.6663429499995</v>
      </c>
      <c r="K27" s="23">
        <v>3285.6286617299997</v>
      </c>
      <c r="L27" s="46">
        <f>SUM(G27:K27)</f>
        <v>17181.377715670002</v>
      </c>
      <c r="M27" s="23">
        <v>21165.369692012224</v>
      </c>
      <c r="N27" s="46">
        <f t="shared" si="40"/>
        <v>-3983.9919763422222</v>
      </c>
      <c r="O27" s="14">
        <f t="shared" si="41"/>
        <v>-0.18823162714921887</v>
      </c>
      <c r="P27" s="14"/>
      <c r="Q27" s="23">
        <v>22535.473204069996</v>
      </c>
      <c r="R27" s="23">
        <f t="shared" si="42"/>
        <v>-5354.0954883999948</v>
      </c>
      <c r="S27" s="14">
        <f t="shared" si="43"/>
        <v>-0.23758522574236532</v>
      </c>
    </row>
    <row r="28" spans="2:19" x14ac:dyDescent="0.35">
      <c r="B28" s="2"/>
      <c r="C28" s="2"/>
      <c r="D28" s="2"/>
      <c r="E28" s="2"/>
      <c r="F28" s="2"/>
      <c r="G28" s="24"/>
      <c r="H28" s="24"/>
      <c r="I28" s="24"/>
      <c r="J28" s="24"/>
      <c r="K28" s="24"/>
      <c r="L28" s="24"/>
      <c r="M28" s="24"/>
      <c r="N28" s="24"/>
      <c r="O28" s="14"/>
      <c r="P28" s="14"/>
      <c r="Q28" s="24"/>
      <c r="R28" s="24"/>
      <c r="S28" s="14"/>
    </row>
    <row r="29" spans="2:19" s="5" customFormat="1" x14ac:dyDescent="0.35">
      <c r="B29" s="5" t="s">
        <v>3</v>
      </c>
      <c r="C29" s="6"/>
      <c r="D29" s="6"/>
      <c r="E29" s="6"/>
      <c r="F29" s="6"/>
      <c r="G29" s="25">
        <f t="shared" ref="G29:M29" si="44">+G9-G16</f>
        <v>-15500.604635465992</v>
      </c>
      <c r="H29" s="25">
        <f t="shared" si="44"/>
        <v>-20145.081018050027</v>
      </c>
      <c r="I29" s="25">
        <f t="shared" si="44"/>
        <v>-2602.4470992255083</v>
      </c>
      <c r="J29" s="25">
        <f t="shared" si="44"/>
        <v>38705.483892878023</v>
      </c>
      <c r="K29" s="25">
        <f t="shared" ref="K29" si="45">+K9-K16</f>
        <v>-18214.806702129063</v>
      </c>
      <c r="L29" s="25">
        <f t="shared" si="44"/>
        <v>-17757.455561992538</v>
      </c>
      <c r="M29" s="25">
        <f t="shared" si="44"/>
        <v>-37623.157704420679</v>
      </c>
      <c r="N29" s="37">
        <f t="shared" ref="N29:N31" si="46">L29-M29</f>
        <v>19865.702142428141</v>
      </c>
      <c r="O29" s="13">
        <f>N29/ABS(M29)</f>
        <v>0.52801793774194405</v>
      </c>
      <c r="P29" s="13"/>
      <c r="Q29" s="25">
        <f>+Q9-Q16</f>
        <v>-57110.060338217474</v>
      </c>
      <c r="R29" s="25">
        <f t="shared" ref="R29:R31" si="47">L29-Q29</f>
        <v>39352.604776224936</v>
      </c>
      <c r="S29" s="13">
        <f>R29/ABS(Q29)</f>
        <v>0.68906606897577682</v>
      </c>
    </row>
    <row r="30" spans="2:19" x14ac:dyDescent="0.35">
      <c r="B30" s="2"/>
      <c r="C30" s="2"/>
      <c r="D30" s="2"/>
      <c r="E30" s="2"/>
      <c r="F30" s="2"/>
      <c r="G30" s="25"/>
      <c r="H30" s="25"/>
      <c r="I30" s="25"/>
      <c r="J30" s="25"/>
      <c r="K30" s="25"/>
      <c r="L30" s="25"/>
      <c r="M30" s="25"/>
      <c r="N30" s="25"/>
      <c r="O30" s="14"/>
      <c r="P30" s="14"/>
      <c r="Q30" s="25"/>
      <c r="R30" s="25"/>
      <c r="S30" s="14"/>
    </row>
    <row r="31" spans="2:19" s="5" customFormat="1" x14ac:dyDescent="0.35">
      <c r="B31" s="5" t="s">
        <v>4</v>
      </c>
      <c r="C31" s="6"/>
      <c r="D31" s="6"/>
      <c r="E31" s="6"/>
      <c r="F31" s="6"/>
      <c r="G31" s="25">
        <f t="shared" ref="G31:M31" si="48">G32+G33</f>
        <v>35084.898954922399</v>
      </c>
      <c r="H31" s="25">
        <f t="shared" ref="H31:L31" si="49">H32+H33</f>
        <v>3729.3169787699999</v>
      </c>
      <c r="I31" s="25">
        <f t="shared" ref="I31:J31" si="50">I32+I33</f>
        <v>16178.111524865602</v>
      </c>
      <c r="J31" s="25">
        <f t="shared" si="50"/>
        <v>15246.081584214</v>
      </c>
      <c r="K31" s="25">
        <f t="shared" ref="K31" si="51">K32+K33</f>
        <v>17167.100464484</v>
      </c>
      <c r="L31" s="25">
        <f t="shared" si="49"/>
        <v>87405.509507256007</v>
      </c>
      <c r="M31" s="25">
        <f t="shared" si="48"/>
        <v>70606.381213239874</v>
      </c>
      <c r="N31" s="37">
        <f t="shared" si="46"/>
        <v>16799.128294016133</v>
      </c>
      <c r="O31" s="13">
        <f>N31/ABS(M31)</f>
        <v>0.23792648773884501</v>
      </c>
      <c r="P31" s="13"/>
      <c r="Q31" s="25">
        <f t="shared" ref="Q31" si="52">Q32+Q33</f>
        <v>42249.736458787302</v>
      </c>
      <c r="R31" s="25">
        <f t="shared" si="47"/>
        <v>45155.773048468705</v>
      </c>
      <c r="S31" s="13">
        <f>R31/ABS(Q31)</f>
        <v>1.0687823601578228</v>
      </c>
    </row>
    <row r="32" spans="2:19" x14ac:dyDescent="0.35">
      <c r="C32" s="2" t="s">
        <v>19</v>
      </c>
      <c r="D32" s="2"/>
      <c r="E32" s="2"/>
      <c r="F32" s="2"/>
      <c r="G32" s="23">
        <v>34456.932308179996</v>
      </c>
      <c r="H32" s="23">
        <v>2139.5501120399999</v>
      </c>
      <c r="I32" s="23">
        <v>15973.093956600002</v>
      </c>
      <c r="J32" s="23">
        <v>14580.183422669999</v>
      </c>
      <c r="K32" s="23">
        <v>17110.92316427</v>
      </c>
      <c r="L32" s="46">
        <f>SUM(G32:K32)</f>
        <v>84260.682963760002</v>
      </c>
      <c r="M32" s="23">
        <v>66971.921430006652</v>
      </c>
      <c r="N32" s="46">
        <f t="shared" ref="N32:N33" si="53">L32-M32</f>
        <v>17288.76153375335</v>
      </c>
      <c r="O32" s="14">
        <f t="shared" ref="O32:O33" si="54">N32/ABS(M32)</f>
        <v>0.25814940298259309</v>
      </c>
      <c r="P32" s="14"/>
      <c r="Q32" s="23">
        <v>36879.286127910003</v>
      </c>
      <c r="R32" s="23">
        <f t="shared" ref="R32:R33" si="55">L32-Q32</f>
        <v>47381.396835849999</v>
      </c>
      <c r="S32" s="14">
        <f t="shared" ref="S32:S33" si="56">R32/ABS(Q32)</f>
        <v>1.2847699023108818</v>
      </c>
    </row>
    <row r="33" spans="2:19" x14ac:dyDescent="0.35">
      <c r="B33" s="2"/>
      <c r="C33" s="2" t="s">
        <v>20</v>
      </c>
      <c r="D33" s="2"/>
      <c r="E33" s="2"/>
      <c r="F33" s="2"/>
      <c r="G33" s="23">
        <v>627.96664674240003</v>
      </c>
      <c r="H33" s="23">
        <v>1589.7668667300002</v>
      </c>
      <c r="I33" s="23">
        <v>205.0175682656</v>
      </c>
      <c r="J33" s="23">
        <v>665.898161544</v>
      </c>
      <c r="K33" s="23">
        <v>56.177300213999992</v>
      </c>
      <c r="L33" s="46">
        <f>SUM(G33:K33)</f>
        <v>3144.8265434960003</v>
      </c>
      <c r="M33" s="23">
        <v>3634.4597832332165</v>
      </c>
      <c r="N33" s="46">
        <f t="shared" si="53"/>
        <v>-489.63323973721617</v>
      </c>
      <c r="O33" s="14">
        <f t="shared" si="54"/>
        <v>-0.13471967470820059</v>
      </c>
      <c r="P33" s="14"/>
      <c r="Q33" s="23">
        <v>5370.4503308773001</v>
      </c>
      <c r="R33" s="23">
        <f t="shared" si="55"/>
        <v>-2225.6237873812997</v>
      </c>
      <c r="S33" s="14">
        <f t="shared" si="56"/>
        <v>-0.41442032795371347</v>
      </c>
    </row>
    <row r="34" spans="2:19" x14ac:dyDescent="0.35">
      <c r="B34" s="2"/>
      <c r="C34" s="2"/>
      <c r="D34" s="2"/>
      <c r="E34" s="2"/>
      <c r="F34" s="2"/>
      <c r="G34" s="23"/>
      <c r="H34" s="23"/>
      <c r="I34" s="23"/>
      <c r="J34" s="23"/>
      <c r="K34" s="23"/>
      <c r="L34" s="23"/>
      <c r="M34" s="23"/>
      <c r="N34" s="23"/>
      <c r="O34" s="14"/>
      <c r="P34" s="14"/>
      <c r="Q34" s="23"/>
      <c r="R34" s="23"/>
      <c r="S34" s="14"/>
    </row>
    <row r="35" spans="2:19" s="5" customFormat="1" x14ac:dyDescent="0.35">
      <c r="B35" s="5" t="s">
        <v>46</v>
      </c>
      <c r="C35" s="6"/>
      <c r="D35" s="6"/>
      <c r="E35" s="6"/>
      <c r="F35" s="6"/>
      <c r="G35" s="28">
        <v>505.98494425000001</v>
      </c>
      <c r="H35" s="28">
        <v>277.85618624</v>
      </c>
      <c r="I35" s="28">
        <v>653.41703153000003</v>
      </c>
      <c r="J35" s="28">
        <v>405.70654039999999</v>
      </c>
      <c r="K35" s="28">
        <v>195.85147394999998</v>
      </c>
      <c r="L35" s="37">
        <f>SUM(G35:K35)</f>
        <v>2038.81617637</v>
      </c>
      <c r="M35" s="28">
        <v>1669.9035900124009</v>
      </c>
      <c r="N35" s="37">
        <f t="shared" ref="N35:N36" si="57">L35-M35</f>
        <v>368.91258635759914</v>
      </c>
      <c r="O35" s="13">
        <f>N35/ABS(M35)</f>
        <v>0.22091849407597211</v>
      </c>
      <c r="P35" s="13"/>
      <c r="Q35" s="28">
        <v>3932.38463708466</v>
      </c>
      <c r="R35" s="25">
        <f t="shared" ref="R35:R36" si="58">L35-Q35</f>
        <v>-1893.56846071466</v>
      </c>
      <c r="S35" s="13">
        <f>R35/ABS(Q35)</f>
        <v>-0.48153185292639356</v>
      </c>
    </row>
    <row r="36" spans="2:19" s="5" customFormat="1" x14ac:dyDescent="0.35">
      <c r="B36" s="5" t="s">
        <v>50</v>
      </c>
      <c r="C36" s="6"/>
      <c r="D36" s="6"/>
      <c r="E36" s="6"/>
      <c r="F36" s="6"/>
      <c r="G36" s="28">
        <v>0</v>
      </c>
      <c r="H36" s="28">
        <v>0</v>
      </c>
      <c r="I36" s="28">
        <v>0</v>
      </c>
      <c r="J36" s="28">
        <v>0</v>
      </c>
      <c r="K36" s="28">
        <v>1500</v>
      </c>
      <c r="L36" s="37">
        <f>SUM(G36:K36)</f>
        <v>1500</v>
      </c>
      <c r="M36" s="28">
        <v>1500</v>
      </c>
      <c r="N36" s="37">
        <f t="shared" si="57"/>
        <v>0</v>
      </c>
      <c r="O36" s="13">
        <f>N36/ABS(M36)</f>
        <v>0</v>
      </c>
      <c r="P36" s="13"/>
      <c r="Q36" s="28">
        <v>0</v>
      </c>
      <c r="R36" s="25">
        <f t="shared" si="58"/>
        <v>1500</v>
      </c>
      <c r="S36" s="13" t="s">
        <v>47</v>
      </c>
    </row>
    <row r="37" spans="2:19" x14ac:dyDescent="0.35">
      <c r="C37" s="2"/>
      <c r="D37" s="2"/>
      <c r="E37" s="2"/>
      <c r="F37" s="2"/>
      <c r="G37" s="25"/>
      <c r="H37" s="25"/>
      <c r="I37" s="25"/>
      <c r="J37" s="25"/>
      <c r="K37" s="25"/>
      <c r="L37" s="25"/>
      <c r="M37" s="25"/>
      <c r="N37" s="25"/>
      <c r="O37" s="14"/>
      <c r="P37" s="14"/>
      <c r="Q37" s="25"/>
      <c r="R37" s="25"/>
      <c r="S37" s="14"/>
    </row>
    <row r="38" spans="2:19" s="5" customFormat="1" x14ac:dyDescent="0.35">
      <c r="B38" s="5" t="s">
        <v>5</v>
      </c>
      <c r="C38" s="6"/>
      <c r="D38" s="6"/>
      <c r="E38" s="6"/>
      <c r="F38" s="6"/>
      <c r="G38" s="25">
        <f t="shared" ref="G38:M38" si="59">G39+G40</f>
        <v>42241.35135682</v>
      </c>
      <c r="H38" s="25">
        <f t="shared" si="59"/>
        <v>4311.2382180900022</v>
      </c>
      <c r="I38" s="25">
        <f t="shared" si="59"/>
        <v>15876.532871109999</v>
      </c>
      <c r="J38" s="25">
        <f t="shared" si="59"/>
        <v>24609.782060730002</v>
      </c>
      <c r="K38" s="25">
        <f t="shared" ref="K38" si="60">K39+K40</f>
        <v>4787.5947883600002</v>
      </c>
      <c r="L38" s="25">
        <f t="shared" si="59"/>
        <v>91826.499295109999</v>
      </c>
      <c r="M38" s="25">
        <f t="shared" si="59"/>
        <v>95283.565928627853</v>
      </c>
      <c r="N38" s="37">
        <f t="shared" ref="N38:N40" si="61">L38-M38</f>
        <v>-3457.0666335178539</v>
      </c>
      <c r="O38" s="13">
        <f>N38/ABS(M38)</f>
        <v>-3.628187715085484E-2</v>
      </c>
      <c r="P38" s="13"/>
      <c r="Q38" s="25">
        <f>Q39+Q40</f>
        <v>85347.437604189996</v>
      </c>
      <c r="R38" s="25">
        <f t="shared" ref="R38" si="62">L38-Q38</f>
        <v>6479.0616909200035</v>
      </c>
      <c r="S38" s="13">
        <f>R38/ABS(Q38)</f>
        <v>7.5913956795838525E-2</v>
      </c>
    </row>
    <row r="39" spans="2:19" x14ac:dyDescent="0.35">
      <c r="C39" s="2" t="s">
        <v>19</v>
      </c>
      <c r="D39" s="2"/>
      <c r="E39" s="2"/>
      <c r="F39" s="2"/>
      <c r="G39" s="23">
        <v>39191.434914509999</v>
      </c>
      <c r="H39" s="23">
        <v>2121.1131861300014</v>
      </c>
      <c r="I39" s="23">
        <v>1369.20962321</v>
      </c>
      <c r="J39" s="23">
        <v>2132.4278208199999</v>
      </c>
      <c r="K39" s="23">
        <v>2134.79552977</v>
      </c>
      <c r="L39" s="46">
        <f>SUM(G39:K39)</f>
        <v>46948.981074440002</v>
      </c>
      <c r="M39" s="23">
        <v>47198.341820084184</v>
      </c>
      <c r="N39" s="46">
        <f t="shared" si="61"/>
        <v>-249.36074564418232</v>
      </c>
      <c r="O39" s="14">
        <f t="shared" ref="O39:O40" si="63">N39/ABS(M39)</f>
        <v>-5.2832522505710678E-3</v>
      </c>
      <c r="P39" s="14"/>
      <c r="Q39" s="23">
        <v>27760.534644929998</v>
      </c>
      <c r="R39" s="23">
        <f t="shared" ref="R39" si="64">L39-Q39</f>
        <v>19188.446429510004</v>
      </c>
      <c r="S39" s="14">
        <f t="shared" ref="S39:S40" si="65">R39/ABS(Q39)</f>
        <v>0.69121314394477829</v>
      </c>
    </row>
    <row r="40" spans="2:19" x14ac:dyDescent="0.35">
      <c r="C40" s="2" t="s">
        <v>20</v>
      </c>
      <c r="D40" s="2"/>
      <c r="E40" s="2"/>
      <c r="F40" s="2"/>
      <c r="G40" s="23">
        <v>3049.9164423100001</v>
      </c>
      <c r="H40" s="23">
        <v>2190.1250319600003</v>
      </c>
      <c r="I40" s="23">
        <v>14507.3232479</v>
      </c>
      <c r="J40" s="23">
        <v>22477.354239910001</v>
      </c>
      <c r="K40" s="23">
        <v>2652.7992585900001</v>
      </c>
      <c r="L40" s="46">
        <f>SUM(G40:K40)</f>
        <v>44877.518220670005</v>
      </c>
      <c r="M40" s="23">
        <v>48085.224108543669</v>
      </c>
      <c r="N40" s="46">
        <f t="shared" si="61"/>
        <v>-3207.7058878736643</v>
      </c>
      <c r="O40" s="14">
        <f t="shared" si="63"/>
        <v>-6.6708764435262899E-2</v>
      </c>
      <c r="P40" s="14"/>
      <c r="Q40" s="23">
        <v>57586.902959259998</v>
      </c>
      <c r="R40" s="23">
        <f t="shared" ref="R40" si="66">L40-Q40</f>
        <v>-12709.384738589994</v>
      </c>
      <c r="S40" s="14">
        <f t="shared" si="65"/>
        <v>-0.22069922300876782</v>
      </c>
    </row>
    <row r="41" spans="2:19" x14ac:dyDescent="0.35">
      <c r="C41" s="2"/>
      <c r="D41" s="2"/>
      <c r="E41" s="2"/>
      <c r="F41" s="2"/>
      <c r="G41" s="24"/>
      <c r="H41" s="24"/>
      <c r="I41" s="24"/>
      <c r="J41" s="24"/>
      <c r="K41" s="24"/>
      <c r="L41" s="24"/>
      <c r="M41" s="24"/>
      <c r="N41" s="24"/>
      <c r="O41" s="14"/>
      <c r="P41" s="14"/>
      <c r="Q41" s="24"/>
      <c r="R41" s="24"/>
      <c r="S41" s="14"/>
    </row>
    <row r="42" spans="2:19" x14ac:dyDescent="0.35">
      <c r="B42" s="5" t="s">
        <v>6</v>
      </c>
      <c r="C42" s="6"/>
      <c r="D42" s="6"/>
      <c r="E42" s="6"/>
      <c r="F42" s="6"/>
      <c r="G42" s="25">
        <f t="shared" ref="G42:M42" si="67">+G29+G31-G38+G35-G36</f>
        <v>-22151.072093113591</v>
      </c>
      <c r="H42" s="25">
        <f t="shared" si="67"/>
        <v>-20449.146071130031</v>
      </c>
      <c r="I42" s="25">
        <f t="shared" si="67"/>
        <v>-1647.451413939905</v>
      </c>
      <c r="J42" s="25">
        <f t="shared" ref="J42:K42" si="68">+J29+J31-J38+J35-J36</f>
        <v>29747.48995676202</v>
      </c>
      <c r="K42" s="25">
        <f t="shared" si="68"/>
        <v>-7139.4495520550636</v>
      </c>
      <c r="L42" s="25">
        <f t="shared" si="67"/>
        <v>-21639.629173476529</v>
      </c>
      <c r="M42" s="25">
        <f t="shared" si="67"/>
        <v>-62130.438829796258</v>
      </c>
      <c r="N42" s="25">
        <f>L42-M42</f>
        <v>40490.809656319732</v>
      </c>
      <c r="O42" s="13">
        <f>N42/ABS(M42)</f>
        <v>0.6517064810574188</v>
      </c>
      <c r="P42" s="13"/>
      <c r="Q42" s="25">
        <f>+Q29+Q31-Q38+Q35-Q36</f>
        <v>-96275.37684653551</v>
      </c>
      <c r="R42" s="25">
        <f t="shared" ref="R42" si="69">L42-Q42</f>
        <v>74635.747673058984</v>
      </c>
      <c r="S42" s="13">
        <f>R42/ABS(Q42)</f>
        <v>0.77523194525667305</v>
      </c>
    </row>
    <row r="43" spans="2:19" x14ac:dyDescent="0.35">
      <c r="B43" s="6"/>
      <c r="C43" s="6"/>
      <c r="D43" s="6"/>
      <c r="E43" s="6"/>
      <c r="F43" s="6"/>
      <c r="G43" s="25"/>
      <c r="H43" s="25"/>
      <c r="I43" s="25"/>
      <c r="J43" s="25"/>
      <c r="K43" s="25"/>
      <c r="L43" s="25"/>
      <c r="M43" s="25"/>
      <c r="N43" s="25"/>
      <c r="O43" s="14"/>
      <c r="P43" s="14"/>
      <c r="Q43" s="25"/>
      <c r="R43" s="25"/>
      <c r="S43" s="14"/>
    </row>
    <row r="44" spans="2:19" ht="16" thickBot="1" x14ac:dyDescent="0.4">
      <c r="B44" s="5" t="s">
        <v>7</v>
      </c>
      <c r="C44" s="6"/>
      <c r="D44" s="6"/>
      <c r="E44" s="6"/>
      <c r="F44" s="6"/>
      <c r="G44" s="25">
        <f t="shared" ref="G44:M44" si="70">+G29+G22</f>
        <v>-4126.486479425992</v>
      </c>
      <c r="H44" s="25">
        <f t="shared" si="70"/>
        <v>-3913.9371002400258</v>
      </c>
      <c r="I44" s="25">
        <f t="shared" si="70"/>
        <v>6886.5160483244908</v>
      </c>
      <c r="J44" s="25">
        <f t="shared" ref="J44:K44" si="71">+J29+J22</f>
        <v>54041.571131438017</v>
      </c>
      <c r="K44" s="25">
        <f t="shared" si="71"/>
        <v>-2386.8935685690612</v>
      </c>
      <c r="L44" s="25">
        <f t="shared" si="70"/>
        <v>50500.770031527471</v>
      </c>
      <c r="M44" s="25">
        <f t="shared" si="70"/>
        <v>36368.776051440247</v>
      </c>
      <c r="N44" s="25">
        <f>L44-M44</f>
        <v>14131.993980087223</v>
      </c>
      <c r="O44" s="13">
        <f>N44/ABS(M44)</f>
        <v>0.38857491272455347</v>
      </c>
      <c r="P44" s="35"/>
      <c r="Q44" s="25">
        <f>+Q29+Q22</f>
        <v>17427.426767192534</v>
      </c>
      <c r="R44" s="25">
        <f t="shared" ref="R44" si="72">L44-Q44</f>
        <v>33073.343264334937</v>
      </c>
      <c r="S44" s="13">
        <f>R44/ABS(Q44)</f>
        <v>1.8977754837906502</v>
      </c>
    </row>
    <row r="45" spans="2:19" x14ac:dyDescent="0.35">
      <c r="B45" s="1"/>
      <c r="C45" s="1"/>
      <c r="D45" s="1"/>
      <c r="E45" s="1"/>
      <c r="F45" s="1"/>
      <c r="G45" s="26"/>
      <c r="H45" s="26"/>
      <c r="I45" s="26"/>
      <c r="J45" s="26"/>
      <c r="K45" s="26"/>
      <c r="L45" s="26"/>
      <c r="M45" s="26"/>
      <c r="N45" s="26"/>
      <c r="O45" s="18"/>
      <c r="P45" s="34"/>
      <c r="Q45" s="26"/>
      <c r="R45" s="26"/>
      <c r="S45" s="18"/>
    </row>
    <row r="46" spans="2:19" x14ac:dyDescent="0.35">
      <c r="B46" s="5" t="s">
        <v>8</v>
      </c>
      <c r="F46" s="2"/>
      <c r="G46" s="19"/>
      <c r="H46" s="19"/>
      <c r="I46" s="19"/>
      <c r="J46" s="19"/>
      <c r="K46" s="19"/>
      <c r="L46" s="19"/>
      <c r="M46" s="19"/>
      <c r="N46" s="19"/>
      <c r="O46" s="17"/>
      <c r="P46" s="17"/>
      <c r="Q46" s="19"/>
      <c r="R46" s="19"/>
      <c r="S46" s="17"/>
    </row>
    <row r="47" spans="2:19" x14ac:dyDescent="0.35">
      <c r="B47" s="5" t="str">
        <f>B3</f>
        <v>FY 2025/26</v>
      </c>
      <c r="D47" s="2"/>
      <c r="E47" s="2"/>
      <c r="F47" s="2"/>
      <c r="G47" s="19"/>
      <c r="H47" s="19"/>
      <c r="I47" s="19"/>
      <c r="J47" s="19"/>
      <c r="K47" s="19"/>
      <c r="L47" s="19"/>
      <c r="M47" s="19"/>
      <c r="N47" s="19"/>
      <c r="Q47" s="19"/>
      <c r="R47" s="19"/>
    </row>
    <row r="48" spans="2:19" x14ac:dyDescent="0.35">
      <c r="B48" s="2" t="s">
        <v>14</v>
      </c>
      <c r="D48" s="2"/>
      <c r="E48" s="2"/>
      <c r="F48" s="2"/>
      <c r="G48" s="19"/>
      <c r="H48" s="19"/>
      <c r="I48" s="19"/>
      <c r="J48" s="19"/>
      <c r="K48" s="19"/>
      <c r="L48" s="19"/>
      <c r="M48" s="19"/>
      <c r="N48" s="19"/>
      <c r="Q48" s="19"/>
      <c r="R48" s="19"/>
    </row>
    <row r="49" spans="2:19" x14ac:dyDescent="0.35">
      <c r="B49" s="2"/>
      <c r="C49" s="2"/>
      <c r="D49" s="2"/>
      <c r="E49" s="2"/>
      <c r="F49" s="2"/>
      <c r="G49" s="19"/>
      <c r="H49" s="19"/>
      <c r="I49" s="19"/>
      <c r="J49" s="19"/>
      <c r="K49" s="19"/>
      <c r="L49" s="19"/>
      <c r="M49" s="19"/>
      <c r="N49" s="19"/>
      <c r="Q49" s="19"/>
      <c r="R49" s="19"/>
    </row>
    <row r="50" spans="2:19" ht="52.5" x14ac:dyDescent="0.35">
      <c r="B50" s="7"/>
      <c r="C50" s="7"/>
      <c r="D50" s="7"/>
      <c r="E50" s="7"/>
      <c r="F50" s="7"/>
      <c r="G50" s="21" t="s">
        <v>49</v>
      </c>
      <c r="H50" s="21" t="s">
        <v>49</v>
      </c>
      <c r="I50" s="21" t="s">
        <v>49</v>
      </c>
      <c r="J50" s="21" t="s">
        <v>49</v>
      </c>
      <c r="K50" s="21" t="s">
        <v>49</v>
      </c>
      <c r="L50" s="21" t="str">
        <f>L6</f>
        <v>Prov.</v>
      </c>
      <c r="M50" s="47" t="str">
        <f>M6</f>
        <v>First Supplementary Estimates</v>
      </c>
      <c r="N50" s="21"/>
      <c r="O50" s="11"/>
      <c r="P50" s="36"/>
      <c r="Q50" s="21" t="s">
        <v>48</v>
      </c>
      <c r="R50" s="21"/>
      <c r="S50" s="11"/>
    </row>
    <row r="51" spans="2:19" ht="17.5" x14ac:dyDescent="0.35">
      <c r="B51" s="8" t="s">
        <v>0</v>
      </c>
      <c r="C51" s="8"/>
      <c r="D51" s="8"/>
      <c r="E51" s="8"/>
      <c r="F51" s="8"/>
      <c r="G51" s="22" t="s">
        <v>35</v>
      </c>
      <c r="H51" s="22" t="s">
        <v>68</v>
      </c>
      <c r="I51" s="22" t="s">
        <v>69</v>
      </c>
      <c r="J51" s="22" t="s">
        <v>70</v>
      </c>
      <c r="K51" s="22" t="s">
        <v>72</v>
      </c>
      <c r="L51" s="22" t="str">
        <f>L7</f>
        <v>Apr - Aug</v>
      </c>
      <c r="M51" s="22" t="str">
        <f>+M7</f>
        <v>Apr - Aug</v>
      </c>
      <c r="N51" s="22" t="str">
        <f>N7</f>
        <v>Diff</v>
      </c>
      <c r="O51" s="12" t="str">
        <f>O7</f>
        <v>Diff %</v>
      </c>
      <c r="P51" s="12"/>
      <c r="Q51" s="22" t="str">
        <f>+Q7</f>
        <v>Apr - Aug</v>
      </c>
      <c r="R51" s="22" t="str">
        <f>R7</f>
        <v>Diff</v>
      </c>
      <c r="S51" s="12" t="str">
        <f>S7</f>
        <v>Diff %</v>
      </c>
    </row>
    <row r="52" spans="2:19" x14ac:dyDescent="0.35">
      <c r="B52" s="3"/>
      <c r="C52" s="3"/>
      <c r="D52" s="3"/>
      <c r="E52" s="3"/>
      <c r="F52" s="3"/>
    </row>
    <row r="53" spans="2:19" x14ac:dyDescent="0.35">
      <c r="B53" s="4" t="s">
        <v>1</v>
      </c>
      <c r="C53" s="2"/>
      <c r="D53" s="2"/>
      <c r="E53" s="2"/>
      <c r="F53" s="2"/>
      <c r="G53" s="25">
        <f t="shared" ref="G53:L53" si="73">G55+G88+G90+G92+G94</f>
        <v>73939.081649347005</v>
      </c>
      <c r="H53" s="25">
        <f t="shared" si="73"/>
        <v>74295.32620507</v>
      </c>
      <c r="I53" s="25">
        <f t="shared" ref="I53:J53" si="74">I55+I88+I90+I92+I94</f>
        <v>83954.525822624506</v>
      </c>
      <c r="J53" s="25">
        <f t="shared" si="74"/>
        <v>143013.98903826799</v>
      </c>
      <c r="K53" s="25">
        <f t="shared" ref="K53" si="75">K55+K88+K90+K92+K94</f>
        <v>73478.315659840911</v>
      </c>
      <c r="L53" s="25">
        <f t="shared" si="73"/>
        <v>448681.23837515037</v>
      </c>
      <c r="M53" s="25">
        <f t="shared" ref="M53" si="76">M55+M88+M90+M92+M94</f>
        <v>442827.61600226065</v>
      </c>
      <c r="N53" s="37">
        <f t="shared" ref="N53:N63" si="77">L53-M53</f>
        <v>5853.6223728897166</v>
      </c>
      <c r="O53" s="13">
        <f>N53/ABS(M53)</f>
        <v>1.3218738311162223E-2</v>
      </c>
      <c r="P53" s="13"/>
      <c r="Q53" s="25">
        <f t="shared" ref="Q53" si="78">Q55+Q88+Q90+Q92+Q94</f>
        <v>368998.13080305251</v>
      </c>
      <c r="R53" s="25">
        <f t="shared" ref="R53:R63" si="79">L53-Q53</f>
        <v>79683.107572097855</v>
      </c>
      <c r="S53" s="13">
        <f>R53/ABS(Q53)</f>
        <v>0.21594447483699472</v>
      </c>
    </row>
    <row r="54" spans="2:19" x14ac:dyDescent="0.35">
      <c r="B54" s="2"/>
      <c r="C54" s="2"/>
      <c r="D54" s="2" t="s">
        <v>27</v>
      </c>
      <c r="E54" s="2"/>
      <c r="F54" s="2"/>
      <c r="G54" s="25"/>
      <c r="H54" s="25"/>
      <c r="I54" s="25"/>
      <c r="J54" s="25"/>
      <c r="K54" s="25"/>
      <c r="L54" s="25"/>
      <c r="M54" s="25"/>
      <c r="N54" s="25"/>
      <c r="O54" s="14"/>
      <c r="P54" s="14"/>
      <c r="Q54" s="25"/>
      <c r="R54" s="25"/>
      <c r="S54" s="14"/>
    </row>
    <row r="55" spans="2:19" x14ac:dyDescent="0.35">
      <c r="B55" s="4" t="s">
        <v>9</v>
      </c>
      <c r="C55" s="2"/>
      <c r="D55" s="2"/>
      <c r="E55" s="2"/>
      <c r="F55" s="2"/>
      <c r="G55" s="25">
        <f t="shared" ref="G55:L55" si="80">G57+G65+G80</f>
        <v>67665.022052820001</v>
      </c>
      <c r="H55" s="25">
        <f t="shared" si="80"/>
        <v>69681.086521499994</v>
      </c>
      <c r="I55" s="25">
        <f t="shared" ref="I55:J55" si="81">I57+I65+I80</f>
        <v>75959.499483784006</v>
      </c>
      <c r="J55" s="25">
        <f t="shared" si="81"/>
        <v>73376.514952254001</v>
      </c>
      <c r="K55" s="25">
        <f t="shared" ref="K55" si="82">K57+K65+K80</f>
        <v>69493.370505610001</v>
      </c>
      <c r="L55" s="25">
        <f t="shared" si="80"/>
        <v>356175.49351596797</v>
      </c>
      <c r="M55" s="25">
        <f t="shared" ref="M55" si="83">M57+M65+M80</f>
        <v>348545.45237559767</v>
      </c>
      <c r="N55" s="37">
        <f t="shared" si="77"/>
        <v>7630.0411403703038</v>
      </c>
      <c r="O55" s="13">
        <f>N55/ABS(M55)</f>
        <v>2.1891093653254898E-2</v>
      </c>
      <c r="P55" s="13"/>
      <c r="Q55" s="25">
        <f t="shared" ref="Q55" si="84">Q57+Q65+Q80</f>
        <v>333567.96040571999</v>
      </c>
      <c r="R55" s="25">
        <f t="shared" si="79"/>
        <v>22607.533110247983</v>
      </c>
      <c r="S55" s="13">
        <f>R55/ABS(Q55)</f>
        <v>6.7774893855963719E-2</v>
      </c>
    </row>
    <row r="56" spans="2:19" x14ac:dyDescent="0.35">
      <c r="B56" s="2"/>
      <c r="C56" s="2"/>
      <c r="D56" s="2"/>
      <c r="E56" s="2"/>
      <c r="F56" s="2"/>
      <c r="G56" s="24"/>
      <c r="H56" s="24"/>
      <c r="I56" s="24"/>
      <c r="J56" s="24"/>
      <c r="K56" s="24"/>
      <c r="L56" s="24"/>
      <c r="M56" s="24"/>
      <c r="N56" s="24"/>
      <c r="O56" s="14"/>
      <c r="P56" s="14"/>
      <c r="Q56" s="24"/>
      <c r="R56" s="24"/>
      <c r="S56" s="14"/>
    </row>
    <row r="57" spans="2:19" x14ac:dyDescent="0.35">
      <c r="B57" s="2"/>
      <c r="C57" s="2" t="s">
        <v>54</v>
      </c>
      <c r="D57" s="2"/>
      <c r="E57" s="2"/>
      <c r="F57" s="2"/>
      <c r="G57" s="23">
        <f t="shared" ref="G57:L57" si="85">SUM(G58:G63)</f>
        <v>18232.395819699999</v>
      </c>
      <c r="H57" s="23">
        <f t="shared" si="85"/>
        <v>19971.710871809999</v>
      </c>
      <c r="I57" s="23">
        <f t="shared" ref="I57:J57" si="86">SUM(I58:I63)</f>
        <v>28343.429010759999</v>
      </c>
      <c r="J57" s="23">
        <f t="shared" si="86"/>
        <v>20010.180658000001</v>
      </c>
      <c r="K57" s="23">
        <f t="shared" ref="K57" si="87">SUM(K58:K63)</f>
        <v>20869.285742870001</v>
      </c>
      <c r="L57" s="23">
        <f t="shared" si="85"/>
        <v>107427.00210314</v>
      </c>
      <c r="M57" s="23">
        <f t="shared" ref="M57" si="88">SUM(M58:M63)</f>
        <v>103338.83214106836</v>
      </c>
      <c r="N57" s="46">
        <f t="shared" si="77"/>
        <v>4088.169962071639</v>
      </c>
      <c r="O57" s="14">
        <f t="shared" ref="O57:O86" si="89">N57/ABS(M57)</f>
        <v>3.9560829916200892E-2</v>
      </c>
      <c r="P57" s="14"/>
      <c r="Q57" s="23">
        <f t="shared" ref="Q57" si="90">SUM(Q58:Q63)</f>
        <v>98829.187841999985</v>
      </c>
      <c r="R57" s="23">
        <f t="shared" si="79"/>
        <v>8597.8142611400108</v>
      </c>
      <c r="S57" s="14">
        <f t="shared" ref="S57" si="91">R57/ABS(Q57)</f>
        <v>8.699671067706731E-2</v>
      </c>
    </row>
    <row r="58" spans="2:19" x14ac:dyDescent="0.35">
      <c r="B58" s="2"/>
      <c r="C58" s="2"/>
      <c r="D58" s="2" t="s">
        <v>57</v>
      </c>
      <c r="E58" s="2"/>
      <c r="F58" s="2"/>
      <c r="G58" s="23">
        <v>119.77492770000001</v>
      </c>
      <c r="H58" s="23">
        <v>120.35415781</v>
      </c>
      <c r="I58" s="23">
        <v>121.49170476</v>
      </c>
      <c r="J58" s="23">
        <v>0</v>
      </c>
      <c r="K58" s="23">
        <v>243.48902787</v>
      </c>
      <c r="L58" s="46">
        <f t="shared" ref="L58:L63" si="92">SUM(G58:K58)</f>
        <v>605.10981814000002</v>
      </c>
      <c r="M58" s="23">
        <v>361.62079027000004</v>
      </c>
      <c r="N58" s="46">
        <f t="shared" si="77"/>
        <v>243.48902786999997</v>
      </c>
      <c r="O58" s="14">
        <f t="shared" si="89"/>
        <v>0.67332696134036341</v>
      </c>
      <c r="P58" s="14"/>
      <c r="Q58" s="23">
        <v>0</v>
      </c>
      <c r="R58" s="23">
        <f t="shared" si="79"/>
        <v>605.10981814000002</v>
      </c>
      <c r="S58" s="14" t="s">
        <v>47</v>
      </c>
    </row>
    <row r="59" spans="2:19" x14ac:dyDescent="0.35">
      <c r="B59" s="2"/>
      <c r="C59" s="2"/>
      <c r="D59" s="2" t="s">
        <v>58</v>
      </c>
      <c r="E59" s="2"/>
      <c r="F59" s="2"/>
      <c r="G59" s="23">
        <v>1245.3398520000001</v>
      </c>
      <c r="H59" s="23">
        <v>1931.6214210000001</v>
      </c>
      <c r="I59" s="23">
        <v>15731.475236</v>
      </c>
      <c r="J59" s="23">
        <v>1476.768047</v>
      </c>
      <c r="K59" s="23">
        <v>794.67121199999997</v>
      </c>
      <c r="L59" s="46">
        <f t="shared" si="92"/>
        <v>21179.875768000002</v>
      </c>
      <c r="M59" s="23">
        <v>21309.076826725479</v>
      </c>
      <c r="N59" s="46">
        <f t="shared" si="77"/>
        <v>-129.2010587254772</v>
      </c>
      <c r="O59" s="14">
        <f t="shared" si="89"/>
        <v>-6.0631936228901029E-3</v>
      </c>
      <c r="P59" s="14"/>
      <c r="Q59" s="23">
        <v>20235.765243999998</v>
      </c>
      <c r="R59" s="23">
        <f t="shared" si="79"/>
        <v>944.11052400000335</v>
      </c>
      <c r="S59" s="14">
        <f t="shared" ref="S59:S63" si="93">R59/ABS(Q59)</f>
        <v>4.6655538479323716E-2</v>
      </c>
    </row>
    <row r="60" spans="2:19" x14ac:dyDescent="0.35">
      <c r="B60" s="2"/>
      <c r="C60" s="2"/>
      <c r="D60" s="2" t="s">
        <v>28</v>
      </c>
      <c r="E60" s="2"/>
      <c r="F60" s="2"/>
      <c r="G60" s="23">
        <v>13858.564544000001</v>
      </c>
      <c r="H60" s="23">
        <v>12637.105382</v>
      </c>
      <c r="I60" s="23">
        <v>8057.5773159999999</v>
      </c>
      <c r="J60" s="23">
        <v>15532.726852</v>
      </c>
      <c r="K60" s="23">
        <v>16467.916067999999</v>
      </c>
      <c r="L60" s="46">
        <f t="shared" si="92"/>
        <v>66553.890161999996</v>
      </c>
      <c r="M60" s="23">
        <v>62102.556805859524</v>
      </c>
      <c r="N60" s="46">
        <f t="shared" si="77"/>
        <v>4451.3333561404725</v>
      </c>
      <c r="O60" s="14">
        <f t="shared" si="89"/>
        <v>7.1677135130779002E-2</v>
      </c>
      <c r="P60" s="14"/>
      <c r="Q60" s="23">
        <v>58822.647314999995</v>
      </c>
      <c r="R60" s="23">
        <f t="shared" si="79"/>
        <v>7731.2428470000013</v>
      </c>
      <c r="S60" s="14">
        <f t="shared" si="93"/>
        <v>0.13143309932309874</v>
      </c>
    </row>
    <row r="61" spans="2:19" x14ac:dyDescent="0.35">
      <c r="B61" s="2"/>
      <c r="C61" s="2"/>
      <c r="D61" s="2" t="s">
        <v>59</v>
      </c>
      <c r="E61" s="2"/>
      <c r="F61" s="2"/>
      <c r="G61" s="23">
        <v>103.263148</v>
      </c>
      <c r="H61" s="23">
        <v>631.50362800000005</v>
      </c>
      <c r="I61" s="23">
        <v>139.43228300000001</v>
      </c>
      <c r="J61" s="23">
        <v>258.94079699999998</v>
      </c>
      <c r="K61" s="23">
        <v>114.40963600000001</v>
      </c>
      <c r="L61" s="46">
        <f t="shared" si="92"/>
        <v>1247.5494920000001</v>
      </c>
      <c r="M61" s="23">
        <v>1527.791227907243</v>
      </c>
      <c r="N61" s="46">
        <f t="shared" si="77"/>
        <v>-280.24173590724286</v>
      </c>
      <c r="O61" s="14">
        <f t="shared" si="89"/>
        <v>-0.18342933955126572</v>
      </c>
      <c r="P61" s="14"/>
      <c r="Q61" s="23">
        <v>1487.1385639999999</v>
      </c>
      <c r="R61" s="23">
        <f t="shared" si="79"/>
        <v>-239.58907199999976</v>
      </c>
      <c r="S61" s="14">
        <f t="shared" si="93"/>
        <v>-0.16110742993280333</v>
      </c>
    </row>
    <row r="62" spans="2:19" x14ac:dyDescent="0.35">
      <c r="B62" s="2"/>
      <c r="C62" s="2"/>
      <c r="D62" s="2" t="s">
        <v>60</v>
      </c>
      <c r="E62" s="2"/>
      <c r="F62" s="2"/>
      <c r="G62" s="23">
        <v>448.11418500000002</v>
      </c>
      <c r="H62" s="23">
        <v>975.88115400000004</v>
      </c>
      <c r="I62" s="23">
        <v>328.20420300000001</v>
      </c>
      <c r="J62" s="23">
        <v>193.727259</v>
      </c>
      <c r="K62" s="23">
        <v>153.311576</v>
      </c>
      <c r="L62" s="46">
        <f t="shared" si="92"/>
        <v>2099.2383770000001</v>
      </c>
      <c r="M62" s="23">
        <v>2632.6070502742768</v>
      </c>
      <c r="N62" s="46">
        <f t="shared" si="77"/>
        <v>-533.36867327427672</v>
      </c>
      <c r="O62" s="14">
        <f t="shared" si="89"/>
        <v>-0.20260094388895145</v>
      </c>
      <c r="P62" s="14"/>
      <c r="Q62" s="23">
        <v>2216.381171</v>
      </c>
      <c r="R62" s="23">
        <f t="shared" si="79"/>
        <v>-117.14279399999987</v>
      </c>
      <c r="S62" s="14">
        <f t="shared" si="93"/>
        <v>-5.2853180460447013E-2</v>
      </c>
    </row>
    <row r="63" spans="2:19" x14ac:dyDescent="0.35">
      <c r="B63" s="2"/>
      <c r="C63" s="2"/>
      <c r="D63" s="2" t="s">
        <v>61</v>
      </c>
      <c r="E63" s="2"/>
      <c r="F63" s="2"/>
      <c r="G63" s="23">
        <v>2457.3391629999996</v>
      </c>
      <c r="H63" s="23">
        <v>3675.2451289999999</v>
      </c>
      <c r="I63" s="23">
        <v>3965.2482679999998</v>
      </c>
      <c r="J63" s="23">
        <v>2548.017703</v>
      </c>
      <c r="K63" s="23">
        <v>3095.4882230000003</v>
      </c>
      <c r="L63" s="46">
        <f t="shared" si="92"/>
        <v>15741.338485999999</v>
      </c>
      <c r="M63" s="23">
        <v>15405.179440031823</v>
      </c>
      <c r="N63" s="46">
        <f t="shared" si="77"/>
        <v>336.15904596817563</v>
      </c>
      <c r="O63" s="14">
        <f t="shared" si="89"/>
        <v>2.182117042367156E-2</v>
      </c>
      <c r="P63" s="14"/>
      <c r="Q63" s="23">
        <v>16067.255547999999</v>
      </c>
      <c r="R63" s="23">
        <f t="shared" si="79"/>
        <v>-325.91706200000044</v>
      </c>
      <c r="S63" s="14">
        <f t="shared" si="93"/>
        <v>-2.0284550838588582E-2</v>
      </c>
    </row>
    <row r="64" spans="2:19" x14ac:dyDescent="0.35">
      <c r="B64" s="2"/>
      <c r="C64" s="2"/>
      <c r="D64" s="2"/>
      <c r="E64" s="2"/>
      <c r="F64" s="2"/>
      <c r="G64" s="23"/>
      <c r="H64" s="23"/>
      <c r="I64" s="23"/>
      <c r="J64" s="23"/>
      <c r="K64" s="23"/>
      <c r="L64" s="23"/>
      <c r="M64" s="23"/>
      <c r="N64" s="23"/>
      <c r="O64" s="14"/>
      <c r="P64" s="14"/>
      <c r="Q64" s="23"/>
      <c r="R64" s="23"/>
      <c r="S64" s="14"/>
    </row>
    <row r="65" spans="2:19" x14ac:dyDescent="0.35">
      <c r="B65" s="2"/>
      <c r="C65" s="2" t="s">
        <v>53</v>
      </c>
      <c r="D65" s="2"/>
      <c r="E65" s="2"/>
      <c r="F65" s="2"/>
      <c r="G65" s="23">
        <f t="shared" ref="G65:M65" si="94">SUM(G66:G78)</f>
        <v>23660.710392639998</v>
      </c>
      <c r="H65" s="23">
        <f t="shared" ref="H65:L65" si="95">SUM(H66:H78)</f>
        <v>24253.700407</v>
      </c>
      <c r="I65" s="23">
        <f t="shared" ref="I65:J65" si="96">SUM(I66:I78)</f>
        <v>21311.17998316</v>
      </c>
      <c r="J65" s="23">
        <f t="shared" si="96"/>
        <v>24321.353938300002</v>
      </c>
      <c r="K65" s="23">
        <f t="shared" ref="K65" si="97">SUM(K66:K78)</f>
        <v>22831.697838000004</v>
      </c>
      <c r="L65" s="23">
        <f t="shared" si="95"/>
        <v>116378.6425591</v>
      </c>
      <c r="M65" s="23">
        <f t="shared" si="94"/>
        <v>113696.41247465067</v>
      </c>
      <c r="N65" s="46">
        <f t="shared" ref="N65:N78" si="98">L65-M65</f>
        <v>2682.2300844493293</v>
      </c>
      <c r="O65" s="14">
        <f t="shared" si="89"/>
        <v>2.3591158472545028E-2</v>
      </c>
      <c r="P65" s="14"/>
      <c r="Q65" s="23">
        <f t="shared" ref="Q65" si="99">SUM(Q66:Q78)</f>
        <v>109787.09395432001</v>
      </c>
      <c r="R65" s="23">
        <f t="shared" ref="R65:R78" si="100">L65-Q65</f>
        <v>6591.5486047799932</v>
      </c>
      <c r="S65" s="14">
        <f t="shared" ref="S65:S66" si="101">R65/ABS(Q65)</f>
        <v>6.0039375917196526E-2</v>
      </c>
    </row>
    <row r="66" spans="2:19" x14ac:dyDescent="0.35">
      <c r="B66" s="2"/>
      <c r="C66" s="2"/>
      <c r="D66" s="4" t="s">
        <v>41</v>
      </c>
      <c r="E66" s="2"/>
      <c r="F66" s="2"/>
      <c r="G66" s="31">
        <v>4.2088400000000004</v>
      </c>
      <c r="H66" s="31">
        <v>12.928203999999999</v>
      </c>
      <c r="I66" s="31">
        <v>4.8285780000000003</v>
      </c>
      <c r="J66" s="31">
        <v>4.1059409999999996</v>
      </c>
      <c r="K66" s="31">
        <v>1.7819389999999999</v>
      </c>
      <c r="L66" s="46">
        <f>SUM(G66:K66)</f>
        <v>27.853501999999999</v>
      </c>
      <c r="M66" s="31">
        <v>17.08437266666666</v>
      </c>
      <c r="N66" s="46">
        <f t="shared" si="98"/>
        <v>10.769129333333339</v>
      </c>
      <c r="O66" s="14">
        <f t="shared" si="89"/>
        <v>0.6303497086752855</v>
      </c>
      <c r="P66" s="14"/>
      <c r="Q66" s="31">
        <v>33.045113999999998</v>
      </c>
      <c r="R66" s="23">
        <f t="shared" si="100"/>
        <v>-5.1916119999999992</v>
      </c>
      <c r="S66" s="14">
        <f t="shared" si="101"/>
        <v>-0.15710679648434561</v>
      </c>
    </row>
    <row r="67" spans="2:19" x14ac:dyDescent="0.35">
      <c r="B67" s="2"/>
      <c r="C67" s="2"/>
      <c r="D67" s="2" t="s">
        <v>62</v>
      </c>
      <c r="E67" s="2"/>
      <c r="F67" s="2"/>
      <c r="G67" s="31">
        <v>2163.5169190000001</v>
      </c>
      <c r="H67" s="31">
        <v>2445.267139</v>
      </c>
      <c r="I67" s="31">
        <v>1562.033005</v>
      </c>
      <c r="J67" s="31">
        <v>2494.6841049999998</v>
      </c>
      <c r="K67" s="31">
        <v>1660.1034529999999</v>
      </c>
      <c r="L67" s="46">
        <f t="shared" ref="L67:L78" si="102">SUM(G67:K67)</f>
        <v>10325.604621</v>
      </c>
      <c r="M67" s="31">
        <v>10097.693170073759</v>
      </c>
      <c r="N67" s="46">
        <f t="shared" si="98"/>
        <v>227.91145092624174</v>
      </c>
      <c r="O67" s="14">
        <f t="shared" si="89"/>
        <v>2.2570645303592343E-2</v>
      </c>
      <c r="P67" s="14"/>
      <c r="Q67" s="31">
        <v>8123.5406839999996</v>
      </c>
      <c r="R67" s="23">
        <f t="shared" si="100"/>
        <v>2202.0639370000008</v>
      </c>
      <c r="S67" s="14">
        <f t="shared" ref="S67:S71" si="103">R67/ABS(Q67)</f>
        <v>0.27107194050706879</v>
      </c>
    </row>
    <row r="68" spans="2:19" x14ac:dyDescent="0.35">
      <c r="B68" s="2"/>
      <c r="D68" s="2" t="s">
        <v>21</v>
      </c>
      <c r="E68" s="2"/>
      <c r="F68" s="2"/>
      <c r="G68" s="31">
        <v>230.916866</v>
      </c>
      <c r="H68" s="31">
        <v>9.1349859999999996</v>
      </c>
      <c r="I68" s="31">
        <v>3.3761420000000002</v>
      </c>
      <c r="J68" s="31">
        <v>227.22666100000001</v>
      </c>
      <c r="K68" s="31">
        <v>13.942444</v>
      </c>
      <c r="L68" s="46">
        <f t="shared" si="102"/>
        <v>484.59709900000001</v>
      </c>
      <c r="M68" s="31">
        <v>491.72713794280787</v>
      </c>
      <c r="N68" s="46">
        <f t="shared" si="98"/>
        <v>-7.1300389428078574</v>
      </c>
      <c r="O68" s="14">
        <f t="shared" si="89"/>
        <v>-1.4499990731927313E-2</v>
      </c>
      <c r="P68" s="14"/>
      <c r="Q68" s="31">
        <v>476.69687900000002</v>
      </c>
      <c r="R68" s="23">
        <f t="shared" si="100"/>
        <v>7.9002199999999903</v>
      </c>
      <c r="S68" s="14">
        <f t="shared" si="103"/>
        <v>1.6572837683713867E-2</v>
      </c>
    </row>
    <row r="69" spans="2:19" x14ac:dyDescent="0.35">
      <c r="B69" s="2"/>
      <c r="C69" s="2"/>
      <c r="D69" s="2" t="s">
        <v>63</v>
      </c>
      <c r="E69" s="2"/>
      <c r="F69" s="2"/>
      <c r="G69" s="31">
        <v>446.96545099999997</v>
      </c>
      <c r="H69" s="31">
        <v>460.61254000000002</v>
      </c>
      <c r="I69" s="31">
        <v>448.45582300000001</v>
      </c>
      <c r="J69" s="31">
        <v>487.31058999999999</v>
      </c>
      <c r="K69" s="31">
        <v>428.29938199999998</v>
      </c>
      <c r="L69" s="46">
        <f t="shared" si="102"/>
        <v>2271.6437860000001</v>
      </c>
      <c r="M69" s="31">
        <v>2211.156975803161</v>
      </c>
      <c r="N69" s="46">
        <f t="shared" si="98"/>
        <v>60.486810196839087</v>
      </c>
      <c r="O69" s="14">
        <f t="shared" si="89"/>
        <v>2.7355276381889799E-2</v>
      </c>
      <c r="P69" s="14"/>
      <c r="Q69" s="31">
        <v>2182.8655589999998</v>
      </c>
      <c r="R69" s="23">
        <f t="shared" si="100"/>
        <v>88.778227000000243</v>
      </c>
      <c r="S69" s="14">
        <f t="shared" si="103"/>
        <v>4.0670496922710506E-2</v>
      </c>
    </row>
    <row r="70" spans="2:19" x14ac:dyDescent="0.35">
      <c r="B70" s="2"/>
      <c r="C70" s="2"/>
      <c r="D70" s="2" t="s">
        <v>64</v>
      </c>
      <c r="E70" s="2"/>
      <c r="F70" s="2"/>
      <c r="G70" s="31">
        <v>480.72998763999999</v>
      </c>
      <c r="H70" s="31">
        <v>34.551133</v>
      </c>
      <c r="I70" s="31">
        <v>38.005670159999994</v>
      </c>
      <c r="J70" s="31">
        <v>36.206646300000003</v>
      </c>
      <c r="K70" s="31">
        <v>35.528405999999997</v>
      </c>
      <c r="L70" s="46">
        <f t="shared" si="102"/>
        <v>625.02184310000007</v>
      </c>
      <c r="M70" s="31">
        <v>666.36021710578734</v>
      </c>
      <c r="N70" s="46">
        <f t="shared" si="98"/>
        <v>-41.338374005787273</v>
      </c>
      <c r="O70" s="14">
        <f t="shared" si="89"/>
        <v>-6.2036077401698551E-2</v>
      </c>
      <c r="P70" s="14"/>
      <c r="Q70" s="31">
        <v>1014.0349600600001</v>
      </c>
      <c r="R70" s="23">
        <f t="shared" si="100"/>
        <v>-389.01311696000005</v>
      </c>
      <c r="S70" s="14">
        <f t="shared" si="103"/>
        <v>-0.38362890066135619</v>
      </c>
    </row>
    <row r="71" spans="2:19" x14ac:dyDescent="0.35">
      <c r="B71" s="2"/>
      <c r="C71" s="2"/>
      <c r="D71" s="2" t="s">
        <v>45</v>
      </c>
      <c r="E71" s="2"/>
      <c r="F71" s="2"/>
      <c r="G71" s="31">
        <v>3.4948190000000001</v>
      </c>
      <c r="H71" s="31">
        <v>33.402279</v>
      </c>
      <c r="I71" s="31">
        <v>0.98004199999999997</v>
      </c>
      <c r="J71" s="31">
        <v>28.893418</v>
      </c>
      <c r="K71" s="31">
        <v>24.792297999999999</v>
      </c>
      <c r="L71" s="46">
        <f t="shared" si="102"/>
        <v>91.562855999999996</v>
      </c>
      <c r="M71" s="31">
        <v>65.688294228619782</v>
      </c>
      <c r="N71" s="46">
        <f t="shared" si="98"/>
        <v>25.874561771380215</v>
      </c>
      <c r="O71" s="14">
        <f t="shared" si="89"/>
        <v>0.39389912731372018</v>
      </c>
      <c r="P71" s="14"/>
      <c r="Q71" s="31">
        <v>115.40618499999999</v>
      </c>
      <c r="R71" s="23">
        <f t="shared" si="100"/>
        <v>-23.843328999999997</v>
      </c>
      <c r="S71" s="14">
        <f t="shared" si="103"/>
        <v>-0.20660356288529941</v>
      </c>
    </row>
    <row r="72" spans="2:19" x14ac:dyDescent="0.35">
      <c r="B72" s="2"/>
      <c r="C72" s="2"/>
      <c r="D72" s="2" t="s">
        <v>65</v>
      </c>
      <c r="E72" s="2"/>
      <c r="F72" s="2"/>
      <c r="G72" s="31">
        <v>757.22245099999998</v>
      </c>
      <c r="H72" s="31">
        <v>712.01301999999998</v>
      </c>
      <c r="I72" s="31">
        <v>831.51348399999995</v>
      </c>
      <c r="J72" s="31">
        <v>725.401118</v>
      </c>
      <c r="K72" s="31">
        <v>670.96995500000003</v>
      </c>
      <c r="L72" s="46">
        <f t="shared" si="102"/>
        <v>3697.1200279999998</v>
      </c>
      <c r="M72" s="31">
        <v>3607.2990941672551</v>
      </c>
      <c r="N72" s="46">
        <f t="shared" si="98"/>
        <v>89.820933832744686</v>
      </c>
      <c r="O72" s="14">
        <f t="shared" si="89"/>
        <v>2.4899774453961614E-2</v>
      </c>
      <c r="P72" s="14"/>
      <c r="Q72" s="31">
        <v>3289.8291589999999</v>
      </c>
      <c r="R72" s="23">
        <f t="shared" si="100"/>
        <v>407.29086899999993</v>
      </c>
      <c r="S72" s="14">
        <f t="shared" ref="S72:S78" si="104">R72/ABS(Q72)</f>
        <v>0.12380304548209518</v>
      </c>
    </row>
    <row r="73" spans="2:19" x14ac:dyDescent="0.35">
      <c r="B73" s="2"/>
      <c r="C73" s="2"/>
      <c r="D73" s="2" t="s">
        <v>52</v>
      </c>
      <c r="E73" s="2"/>
      <c r="F73" s="2"/>
      <c r="G73" s="31">
        <v>318.35763400000002</v>
      </c>
      <c r="H73" s="31">
        <v>309.74514399999998</v>
      </c>
      <c r="I73" s="31">
        <v>284.547414</v>
      </c>
      <c r="J73" s="31">
        <v>316.024044</v>
      </c>
      <c r="K73" s="31">
        <v>319.36790100000002</v>
      </c>
      <c r="L73" s="46">
        <f t="shared" si="102"/>
        <v>1548.0421369999999</v>
      </c>
      <c r="M73" s="31">
        <v>1441.7839279968525</v>
      </c>
      <c r="N73" s="46">
        <f t="shared" si="98"/>
        <v>106.25820900314739</v>
      </c>
      <c r="O73" s="14">
        <f t="shared" si="89"/>
        <v>7.3699121581121796E-2</v>
      </c>
      <c r="P73" s="14"/>
      <c r="Q73" s="31">
        <v>1458.2314019999999</v>
      </c>
      <c r="R73" s="23">
        <f t="shared" si="100"/>
        <v>89.810735000000022</v>
      </c>
      <c r="S73" s="14">
        <f t="shared" si="104"/>
        <v>6.1588808797302275E-2</v>
      </c>
    </row>
    <row r="74" spans="2:19" x14ac:dyDescent="0.35">
      <c r="B74" s="2"/>
      <c r="C74" s="2"/>
      <c r="D74" s="2" t="s">
        <v>66</v>
      </c>
      <c r="E74" s="2"/>
      <c r="F74" s="2"/>
      <c r="G74" s="31">
        <v>4522.1726349999999</v>
      </c>
      <c r="H74" s="31">
        <v>4716.0188429999998</v>
      </c>
      <c r="I74" s="31">
        <v>3674.0057769999999</v>
      </c>
      <c r="J74" s="31">
        <v>4761.2701310000002</v>
      </c>
      <c r="K74" s="31">
        <v>4812.1724199999999</v>
      </c>
      <c r="L74" s="46">
        <f t="shared" si="102"/>
        <v>22485.639805999999</v>
      </c>
      <c r="M74" s="31">
        <v>21371.31644335634</v>
      </c>
      <c r="N74" s="46">
        <f t="shared" si="98"/>
        <v>1114.3233626436595</v>
      </c>
      <c r="O74" s="14">
        <f t="shared" si="89"/>
        <v>5.2141072619326968E-2</v>
      </c>
      <c r="P74" s="14"/>
      <c r="Q74" s="31">
        <v>20427.56008426</v>
      </c>
      <c r="R74" s="23">
        <f t="shared" si="100"/>
        <v>2058.0797217399995</v>
      </c>
      <c r="S74" s="14">
        <f t="shared" si="104"/>
        <v>0.10075014897769445</v>
      </c>
    </row>
    <row r="75" spans="2:19" x14ac:dyDescent="0.35">
      <c r="B75" s="2"/>
      <c r="C75" s="2"/>
      <c r="D75" s="2" t="s">
        <v>40</v>
      </c>
      <c r="E75" s="2"/>
      <c r="F75" s="2"/>
      <c r="G75" s="31">
        <v>210.586308</v>
      </c>
      <c r="H75" s="31">
        <v>200.974288</v>
      </c>
      <c r="I75" s="31">
        <v>202.94757000000001</v>
      </c>
      <c r="J75" s="31">
        <v>195.82712699999999</v>
      </c>
      <c r="K75" s="31">
        <v>202.59623400000001</v>
      </c>
      <c r="L75" s="46">
        <f t="shared" si="102"/>
        <v>1012.9315270000001</v>
      </c>
      <c r="M75" s="31">
        <v>1089.6005961000919</v>
      </c>
      <c r="N75" s="46">
        <f t="shared" si="98"/>
        <v>-76.66906910009186</v>
      </c>
      <c r="O75" s="14">
        <f t="shared" si="89"/>
        <v>-7.0364378814132877E-2</v>
      </c>
      <c r="P75" s="14"/>
      <c r="Q75" s="31">
        <v>1144.4472740000001</v>
      </c>
      <c r="R75" s="23">
        <f t="shared" si="100"/>
        <v>-131.51574700000003</v>
      </c>
      <c r="S75" s="14">
        <f t="shared" si="104"/>
        <v>-0.11491638801352068</v>
      </c>
    </row>
    <row r="76" spans="2:19" x14ac:dyDescent="0.35">
      <c r="B76" s="2"/>
      <c r="C76" s="2"/>
      <c r="D76" s="2" t="s">
        <v>56</v>
      </c>
      <c r="E76" s="2"/>
      <c r="F76" s="2"/>
      <c r="G76" s="31">
        <v>219.12524500000001</v>
      </c>
      <c r="H76" s="31">
        <v>222.495485</v>
      </c>
      <c r="I76" s="31">
        <v>205.91135399999999</v>
      </c>
      <c r="J76" s="31">
        <v>278.57648399999999</v>
      </c>
      <c r="K76" s="31">
        <v>321.10161499999998</v>
      </c>
      <c r="L76" s="46">
        <f t="shared" si="102"/>
        <v>1247.2101829999999</v>
      </c>
      <c r="M76" s="31">
        <v>1138.4761227088293</v>
      </c>
      <c r="N76" s="46">
        <f t="shared" si="98"/>
        <v>108.73406029117064</v>
      </c>
      <c r="O76" s="14">
        <f t="shared" si="89"/>
        <v>9.5508424043584353E-2</v>
      </c>
      <c r="P76" s="14"/>
      <c r="Q76" s="31">
        <v>1202.707707</v>
      </c>
      <c r="R76" s="23">
        <f t="shared" si="100"/>
        <v>44.502475999999888</v>
      </c>
      <c r="S76" s="14">
        <f t="shared" si="104"/>
        <v>3.7001904736276778E-2</v>
      </c>
    </row>
    <row r="77" spans="2:19" x14ac:dyDescent="0.35">
      <c r="B77" s="2"/>
      <c r="C77" s="2"/>
      <c r="D77" s="2" t="s">
        <v>29</v>
      </c>
      <c r="E77" s="2"/>
      <c r="F77" s="2"/>
      <c r="G77" s="31">
        <v>13278.488525999999</v>
      </c>
      <c r="H77" s="31">
        <v>14245.551985</v>
      </c>
      <c r="I77" s="31">
        <v>13305.882285</v>
      </c>
      <c r="J77" s="31">
        <v>13837.932156000001</v>
      </c>
      <c r="K77" s="31">
        <v>13783.001974000001</v>
      </c>
      <c r="L77" s="46">
        <f t="shared" si="102"/>
        <v>68450.856926000008</v>
      </c>
      <c r="M77" s="31">
        <v>67983.55982571491</v>
      </c>
      <c r="N77" s="46">
        <f t="shared" si="98"/>
        <v>467.29710028509726</v>
      </c>
      <c r="O77" s="14">
        <f t="shared" si="89"/>
        <v>6.8736780110232069E-3</v>
      </c>
      <c r="P77" s="14"/>
      <c r="Q77" s="31">
        <v>66855.183363000004</v>
      </c>
      <c r="R77" s="23">
        <f t="shared" si="100"/>
        <v>1595.6735630000039</v>
      </c>
      <c r="S77" s="14">
        <f t="shared" si="104"/>
        <v>2.3867611795125306E-2</v>
      </c>
    </row>
    <row r="78" spans="2:19" x14ac:dyDescent="0.35">
      <c r="B78" s="2"/>
      <c r="C78" s="2"/>
      <c r="D78" s="2" t="s">
        <v>30</v>
      </c>
      <c r="E78" s="2"/>
      <c r="F78" s="2"/>
      <c r="G78" s="31">
        <v>1024.9247109999999</v>
      </c>
      <c r="H78" s="31">
        <v>851.00536099999999</v>
      </c>
      <c r="I78" s="31">
        <v>748.69283900000005</v>
      </c>
      <c r="J78" s="31">
        <v>927.89551700000004</v>
      </c>
      <c r="K78" s="31">
        <v>558.03981699999997</v>
      </c>
      <c r="L78" s="46">
        <f t="shared" si="102"/>
        <v>4110.5582450000002</v>
      </c>
      <c r="M78" s="31">
        <v>3514.6662967855946</v>
      </c>
      <c r="N78" s="46">
        <f t="shared" si="98"/>
        <v>595.8919482144056</v>
      </c>
      <c r="O78" s="14">
        <f t="shared" si="89"/>
        <v>0.16954438854106577</v>
      </c>
      <c r="P78" s="14"/>
      <c r="Q78" s="31">
        <v>3463.545584</v>
      </c>
      <c r="R78" s="23">
        <f t="shared" si="100"/>
        <v>647.01266100000021</v>
      </c>
      <c r="S78" s="14">
        <f t="shared" si="104"/>
        <v>0.18680645174381519</v>
      </c>
    </row>
    <row r="79" spans="2:19" x14ac:dyDescent="0.35">
      <c r="B79" s="2"/>
      <c r="C79" s="2"/>
      <c r="D79" s="2"/>
      <c r="E79" s="2"/>
      <c r="F79" s="2"/>
      <c r="G79" s="27"/>
      <c r="H79" s="27"/>
      <c r="I79" s="27"/>
      <c r="J79" s="27"/>
      <c r="K79" s="27"/>
      <c r="L79" s="27"/>
      <c r="M79" s="27"/>
      <c r="N79" s="27"/>
      <c r="O79" s="14"/>
      <c r="P79" s="14"/>
      <c r="Q79" s="27"/>
      <c r="R79" s="27"/>
      <c r="S79" s="14"/>
    </row>
    <row r="80" spans="2:19" x14ac:dyDescent="0.35">
      <c r="B80" s="2"/>
      <c r="C80" s="2" t="s">
        <v>22</v>
      </c>
      <c r="D80" s="2"/>
      <c r="E80" s="2"/>
      <c r="F80" s="2"/>
      <c r="G80" s="23">
        <f t="shared" ref="G80:M80" si="105">SUM(G81:G86)</f>
        <v>25771.91584048</v>
      </c>
      <c r="H80" s="23">
        <f t="shared" si="105"/>
        <v>25455.675242689995</v>
      </c>
      <c r="I80" s="23">
        <f t="shared" si="105"/>
        <v>26304.890489863999</v>
      </c>
      <c r="J80" s="23">
        <f t="shared" si="105"/>
        <v>29044.980355953998</v>
      </c>
      <c r="K80" s="23">
        <f t="shared" ref="K80" si="106">SUM(K81:K86)</f>
        <v>25792.38692474</v>
      </c>
      <c r="L80" s="23">
        <f t="shared" si="105"/>
        <v>132369.84885372801</v>
      </c>
      <c r="M80" s="23">
        <f t="shared" si="105"/>
        <v>131510.20775987866</v>
      </c>
      <c r="N80" s="46">
        <f>L80-M80</f>
        <v>859.64109384935</v>
      </c>
      <c r="O80" s="14">
        <f t="shared" si="89"/>
        <v>6.5366872160900853E-3</v>
      </c>
      <c r="P80" s="14"/>
      <c r="Q80" s="23">
        <f>SUM(Q81:Q86)</f>
        <v>124951.67860940001</v>
      </c>
      <c r="R80" s="23">
        <f>L80-Q80</f>
        <v>7418.1702443279937</v>
      </c>
      <c r="S80" s="14">
        <f t="shared" ref="S80:S86" si="107">R80/ABS(Q80)</f>
        <v>5.9368312029782773E-2</v>
      </c>
    </row>
    <row r="81" spans="1:19" x14ac:dyDescent="0.35">
      <c r="B81" s="2"/>
      <c r="C81" s="2"/>
      <c r="D81" s="2" t="s">
        <v>31</v>
      </c>
      <c r="E81" s="2"/>
      <c r="F81" s="2"/>
      <c r="G81" s="31">
        <v>5568.3353615200003</v>
      </c>
      <c r="H81" s="31">
        <v>5566.8151915300014</v>
      </c>
      <c r="I81" s="31">
        <v>5949.5849238540004</v>
      </c>
      <c r="J81" s="31">
        <v>6482.7364961040003</v>
      </c>
      <c r="K81" s="31">
        <v>5873.53804365</v>
      </c>
      <c r="L81" s="46">
        <f>SUM(G81:K81)</f>
        <v>29441.010016658001</v>
      </c>
      <c r="M81" s="31">
        <v>28922.492322428421</v>
      </c>
      <c r="N81" s="46">
        <f t="shared" ref="N81:N86" si="108">L81-M81</f>
        <v>518.51769422958023</v>
      </c>
      <c r="O81" s="14">
        <f t="shared" si="89"/>
        <v>1.7927835832719272E-2</v>
      </c>
      <c r="P81" s="14"/>
      <c r="Q81" s="31">
        <v>26891.749422160003</v>
      </c>
      <c r="R81" s="23">
        <f t="shared" ref="R81:R94" si="109">L81-Q81</f>
        <v>2549.2605944979987</v>
      </c>
      <c r="S81" s="14">
        <f t="shared" si="107"/>
        <v>9.4797127344838861E-2</v>
      </c>
    </row>
    <row r="82" spans="1:19" x14ac:dyDescent="0.35">
      <c r="B82" s="2"/>
      <c r="C82" s="2"/>
      <c r="D82" s="2" t="s">
        <v>32</v>
      </c>
      <c r="E82" s="2"/>
      <c r="F82" s="2"/>
      <c r="G82" s="31">
        <v>389.00326710999997</v>
      </c>
      <c r="H82" s="31">
        <v>382.24978372000004</v>
      </c>
      <c r="I82" s="31">
        <v>383.43655661999992</v>
      </c>
      <c r="J82" s="31">
        <v>366.93652179999998</v>
      </c>
      <c r="K82" s="31">
        <v>368.13376466000005</v>
      </c>
      <c r="L82" s="46">
        <f t="shared" ref="L82:L86" si="110">SUM(G82:K82)</f>
        <v>1889.7598939100001</v>
      </c>
      <c r="M82" s="31">
        <v>1786.2888150859499</v>
      </c>
      <c r="N82" s="46">
        <f t="shared" si="108"/>
        <v>103.47107882405021</v>
      </c>
      <c r="O82" s="14">
        <f t="shared" si="89"/>
        <v>5.7925167503817994E-2</v>
      </c>
      <c r="P82" s="14"/>
      <c r="Q82" s="31">
        <v>1573.0928255500003</v>
      </c>
      <c r="R82" s="23">
        <f t="shared" si="109"/>
        <v>316.6670683599998</v>
      </c>
      <c r="S82" s="14">
        <f t="shared" si="107"/>
        <v>0.2013022138406127</v>
      </c>
    </row>
    <row r="83" spans="1:19" x14ac:dyDescent="0.35">
      <c r="B83" s="2"/>
      <c r="C83" s="2"/>
      <c r="D83" s="2" t="s">
        <v>33</v>
      </c>
      <c r="E83" s="2"/>
      <c r="F83" s="2"/>
      <c r="G83" s="31">
        <v>2708.9645620400001</v>
      </c>
      <c r="H83" s="31">
        <v>2551.0112215500003</v>
      </c>
      <c r="I83" s="31">
        <v>2382.1102167399999</v>
      </c>
      <c r="J83" s="31">
        <v>2557.1654352400001</v>
      </c>
      <c r="K83" s="31">
        <v>2966.1611711200003</v>
      </c>
      <c r="L83" s="46">
        <f t="shared" si="110"/>
        <v>13165.412606690001</v>
      </c>
      <c r="M83" s="31">
        <v>12670.955313755047</v>
      </c>
      <c r="N83" s="46">
        <f t="shared" si="108"/>
        <v>494.45729293495424</v>
      </c>
      <c r="O83" s="14">
        <f t="shared" si="89"/>
        <v>3.9022889805174564E-2</v>
      </c>
      <c r="P83" s="14"/>
      <c r="Q83" s="31">
        <v>12100.57698091</v>
      </c>
      <c r="R83" s="23">
        <f t="shared" si="109"/>
        <v>1064.8356257800006</v>
      </c>
      <c r="S83" s="14">
        <f t="shared" si="107"/>
        <v>8.7998748114234276E-2</v>
      </c>
    </row>
    <row r="84" spans="1:19" x14ac:dyDescent="0.35">
      <c r="B84" s="2"/>
      <c r="C84" s="2"/>
      <c r="D84" s="2" t="s">
        <v>34</v>
      </c>
      <c r="E84" s="2"/>
      <c r="F84" s="2"/>
      <c r="G84" s="31">
        <v>10402.107237619999</v>
      </c>
      <c r="H84" s="31">
        <v>10513.622910669998</v>
      </c>
      <c r="I84" s="31">
        <v>11863.98811165</v>
      </c>
      <c r="J84" s="31">
        <v>12238.376108410001</v>
      </c>
      <c r="K84" s="31">
        <v>10921.2700719</v>
      </c>
      <c r="L84" s="46">
        <f t="shared" si="110"/>
        <v>55939.364440249992</v>
      </c>
      <c r="M84" s="31">
        <v>55353.158945671108</v>
      </c>
      <c r="N84" s="46">
        <f t="shared" si="108"/>
        <v>586.2054945788841</v>
      </c>
      <c r="O84" s="14">
        <f t="shared" si="89"/>
        <v>1.0590280767069542E-2</v>
      </c>
      <c r="P84" s="14"/>
      <c r="Q84" s="31">
        <v>51459.978416270002</v>
      </c>
      <c r="R84" s="23">
        <f t="shared" si="109"/>
        <v>4479.3860239799906</v>
      </c>
      <c r="S84" s="14">
        <f t="shared" si="107"/>
        <v>8.7046014433689534E-2</v>
      </c>
    </row>
    <row r="85" spans="1:19" x14ac:dyDescent="0.35">
      <c r="B85" s="2"/>
      <c r="C85" s="2"/>
      <c r="D85" s="2" t="s">
        <v>55</v>
      </c>
      <c r="E85" s="2"/>
      <c r="F85" s="2"/>
      <c r="G85" s="31">
        <v>6236.3757154099994</v>
      </c>
      <c r="H85" s="31">
        <v>5988.4426754899987</v>
      </c>
      <c r="I85" s="31">
        <v>5275.2213966199997</v>
      </c>
      <c r="J85" s="31">
        <v>6853.5615933299996</v>
      </c>
      <c r="K85" s="31">
        <v>5204.6497995300006</v>
      </c>
      <c r="L85" s="46">
        <f t="shared" si="110"/>
        <v>29558.251180380001</v>
      </c>
      <c r="M85" s="31">
        <v>30276.300851191521</v>
      </c>
      <c r="N85" s="46">
        <f t="shared" si="108"/>
        <v>-718.04967081152063</v>
      </c>
      <c r="O85" s="14">
        <f t="shared" si="89"/>
        <v>-2.3716558847157242E-2</v>
      </c>
      <c r="P85" s="14"/>
      <c r="Q85" s="31">
        <v>30610.759681890002</v>
      </c>
      <c r="R85" s="23">
        <f t="shared" si="109"/>
        <v>-1052.5085015100012</v>
      </c>
      <c r="S85" s="14">
        <f t="shared" si="107"/>
        <v>-3.4383612574394498E-2</v>
      </c>
    </row>
    <row r="86" spans="1:19" x14ac:dyDescent="0.35">
      <c r="B86" s="2"/>
      <c r="C86" s="2"/>
      <c r="D86" s="2" t="s">
        <v>21</v>
      </c>
      <c r="E86" s="2"/>
      <c r="F86" s="2"/>
      <c r="G86" s="31">
        <v>467.12969678000002</v>
      </c>
      <c r="H86" s="31">
        <v>453.53345973</v>
      </c>
      <c r="I86" s="31">
        <v>450.54928438000007</v>
      </c>
      <c r="J86" s="31">
        <v>546.20420106999995</v>
      </c>
      <c r="K86" s="31">
        <v>458.63407388000007</v>
      </c>
      <c r="L86" s="46">
        <f t="shared" si="110"/>
        <v>2376.0507158400001</v>
      </c>
      <c r="M86" s="31">
        <v>2501.0115117465903</v>
      </c>
      <c r="N86" s="46">
        <f t="shared" si="108"/>
        <v>-124.96079590659019</v>
      </c>
      <c r="O86" s="14">
        <f t="shared" si="89"/>
        <v>-4.9964102651939964E-2</v>
      </c>
      <c r="P86" s="14"/>
      <c r="Q86" s="31">
        <v>2315.52128262</v>
      </c>
      <c r="R86" s="23">
        <f t="shared" si="109"/>
        <v>60.529433220000101</v>
      </c>
      <c r="S86" s="14">
        <f t="shared" si="107"/>
        <v>2.6140737152504756E-2</v>
      </c>
    </row>
    <row r="87" spans="1:19" x14ac:dyDescent="0.35">
      <c r="B87" s="2"/>
      <c r="C87" s="2"/>
      <c r="D87" s="2"/>
      <c r="E87" s="2"/>
      <c r="F87" s="2"/>
      <c r="G87" s="24"/>
      <c r="H87" s="24"/>
      <c r="I87" s="24"/>
      <c r="J87" s="24"/>
      <c r="K87" s="24"/>
      <c r="L87" s="24"/>
      <c r="M87" s="24"/>
      <c r="N87" s="24"/>
      <c r="O87" s="14"/>
      <c r="P87" s="14"/>
      <c r="Q87" s="24"/>
      <c r="R87" s="24"/>
      <c r="S87" s="14"/>
    </row>
    <row r="88" spans="1:19" s="5" customFormat="1" x14ac:dyDescent="0.35">
      <c r="B88" s="5" t="s">
        <v>10</v>
      </c>
      <c r="C88" s="6"/>
      <c r="D88" s="6"/>
      <c r="E88" s="6"/>
      <c r="F88" s="6"/>
      <c r="G88" s="25">
        <v>5898.56221396</v>
      </c>
      <c r="H88" s="25">
        <v>4614.2396835700001</v>
      </c>
      <c r="I88" s="25">
        <v>7865.9500028800003</v>
      </c>
      <c r="J88" s="25">
        <v>69407.728855559995</v>
      </c>
      <c r="K88" s="25">
        <v>3652.0866878100001</v>
      </c>
      <c r="L88" s="37">
        <f>SUM(G88:K88)</f>
        <v>91438.567443780004</v>
      </c>
      <c r="M88" s="25">
        <v>91492.301931214577</v>
      </c>
      <c r="N88" s="37">
        <f>L88-M88</f>
        <v>-53.734487434572657</v>
      </c>
      <c r="O88" s="13">
        <f>N88/ABS(M88)</f>
        <v>-5.8731156939270288E-4</v>
      </c>
      <c r="P88" s="13"/>
      <c r="Q88" s="25">
        <v>31939.006570469322</v>
      </c>
      <c r="R88" s="25">
        <f t="shared" si="109"/>
        <v>59499.560873310678</v>
      </c>
      <c r="S88" s="13">
        <f>R88/ABS(Q88)</f>
        <v>1.8629120709196927</v>
      </c>
    </row>
    <row r="89" spans="1:19" s="5" customFormat="1" x14ac:dyDescent="0.35">
      <c r="B89" s="6"/>
      <c r="C89" s="6"/>
      <c r="D89" s="6"/>
      <c r="E89" s="6"/>
      <c r="F89" s="6"/>
      <c r="G89" s="25"/>
      <c r="H89" s="25"/>
      <c r="I89" s="25"/>
      <c r="J89" s="25"/>
      <c r="K89" s="25"/>
      <c r="L89" s="25"/>
      <c r="M89" s="25"/>
      <c r="N89" s="25"/>
      <c r="O89" s="13"/>
      <c r="P89" s="13"/>
      <c r="Q89" s="25"/>
      <c r="R89" s="25"/>
      <c r="S89" s="13"/>
    </row>
    <row r="90" spans="1:19" s="5" customFormat="1" x14ac:dyDescent="0.35">
      <c r="B90" s="5" t="s">
        <v>11</v>
      </c>
      <c r="C90" s="6"/>
      <c r="D90" s="6"/>
      <c r="E90" s="6"/>
      <c r="F90" s="6"/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37">
        <f>SUM(G90:K90)</f>
        <v>0</v>
      </c>
      <c r="M90" s="28">
        <v>0</v>
      </c>
      <c r="N90" s="37">
        <f>L90-M90</f>
        <v>0</v>
      </c>
      <c r="O90" s="13">
        <v>0</v>
      </c>
      <c r="P90" s="13"/>
      <c r="Q90" s="28">
        <v>0</v>
      </c>
      <c r="R90" s="25">
        <f t="shared" si="109"/>
        <v>0</v>
      </c>
      <c r="S90" s="13">
        <v>0</v>
      </c>
    </row>
    <row r="91" spans="1:19" s="5" customFormat="1" x14ac:dyDescent="0.35">
      <c r="B91" s="6"/>
      <c r="C91" s="6"/>
      <c r="D91" s="6"/>
      <c r="E91" s="6"/>
      <c r="F91" s="6"/>
      <c r="G91" s="25"/>
      <c r="H91" s="25"/>
      <c r="I91" s="25"/>
      <c r="J91" s="25"/>
      <c r="K91" s="25"/>
      <c r="L91" s="25"/>
      <c r="M91" s="25"/>
      <c r="N91" s="25"/>
      <c r="O91" s="13"/>
      <c r="P91" s="13"/>
      <c r="Q91" s="25"/>
      <c r="R91" s="25"/>
      <c r="S91" s="13"/>
    </row>
    <row r="92" spans="1:19" s="5" customFormat="1" x14ac:dyDescent="0.35">
      <c r="B92" s="5" t="s">
        <v>12</v>
      </c>
      <c r="C92" s="6"/>
      <c r="D92" s="6"/>
      <c r="E92" s="6"/>
      <c r="F92" s="6"/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37">
        <f>SUM(G92:K92)</f>
        <v>0</v>
      </c>
      <c r="M92" s="25">
        <v>0</v>
      </c>
      <c r="N92" s="37">
        <f>L92-M92</f>
        <v>0</v>
      </c>
      <c r="O92" s="13">
        <v>0</v>
      </c>
      <c r="P92" s="13"/>
      <c r="Q92" s="25">
        <v>0</v>
      </c>
      <c r="R92" s="25">
        <f t="shared" si="109"/>
        <v>0</v>
      </c>
      <c r="S92" s="13">
        <v>0</v>
      </c>
    </row>
    <row r="93" spans="1:19" s="5" customFormat="1" x14ac:dyDescent="0.35">
      <c r="B93" s="6"/>
      <c r="C93" s="6"/>
      <c r="D93" s="6"/>
      <c r="E93" s="6"/>
      <c r="F93" s="6"/>
      <c r="G93" s="25"/>
      <c r="H93" s="25"/>
      <c r="I93" s="25"/>
      <c r="J93" s="25"/>
      <c r="K93" s="25"/>
      <c r="L93" s="25"/>
      <c r="M93" s="25"/>
      <c r="N93" s="25"/>
      <c r="O93" s="13"/>
      <c r="P93" s="13"/>
      <c r="Q93" s="25"/>
      <c r="R93" s="25"/>
      <c r="S93" s="13"/>
    </row>
    <row r="94" spans="1:19" s="5" customFormat="1" x14ac:dyDescent="0.35">
      <c r="B94" s="5" t="s">
        <v>13</v>
      </c>
      <c r="C94" s="6"/>
      <c r="D94" s="6"/>
      <c r="E94" s="6"/>
      <c r="F94" s="6"/>
      <c r="G94" s="37">
        <v>375.4973825670001</v>
      </c>
      <c r="H94" s="37">
        <v>0</v>
      </c>
      <c r="I94" s="37">
        <v>129.07633596049999</v>
      </c>
      <c r="J94" s="37">
        <v>229.74523045399997</v>
      </c>
      <c r="K94" s="37">
        <v>332.85846642090002</v>
      </c>
      <c r="L94" s="37">
        <f>SUM(G94:K94)</f>
        <v>1067.1774154024001</v>
      </c>
      <c r="M94" s="37">
        <v>2789.8616954483796</v>
      </c>
      <c r="N94" s="37">
        <f>L94-M94</f>
        <v>-1722.6842800459794</v>
      </c>
      <c r="O94" s="38">
        <f>N94/ABS(M94)</f>
        <v>-0.61748017217359374</v>
      </c>
      <c r="P94" s="38"/>
      <c r="Q94" s="37">
        <v>3491.1638268632005</v>
      </c>
      <c r="R94" s="25">
        <f t="shared" si="109"/>
        <v>-2423.9864114608004</v>
      </c>
      <c r="S94" s="38">
        <f>R94/ABS(Q94)</f>
        <v>-0.69432044202828036</v>
      </c>
    </row>
    <row r="95" spans="1:19" s="5" customFormat="1" ht="16" thickBot="1" x14ac:dyDescent="0.4">
      <c r="A95" s="39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0"/>
      <c r="M95" s="40"/>
      <c r="N95" s="40"/>
      <c r="O95" s="41"/>
      <c r="P95" s="41"/>
      <c r="Q95" s="40"/>
      <c r="R95" s="40"/>
      <c r="S95" s="41"/>
    </row>
    <row r="96" spans="1:19" s="5" customFormat="1" x14ac:dyDescent="0.35">
      <c r="G96" s="42"/>
      <c r="H96" s="42"/>
      <c r="I96" s="42"/>
      <c r="J96" s="42"/>
      <c r="K96" s="42"/>
      <c r="L96" s="42"/>
      <c r="M96" s="42"/>
      <c r="N96" s="42"/>
      <c r="O96" s="43"/>
      <c r="P96" s="43"/>
      <c r="Q96" s="42"/>
      <c r="R96" s="42"/>
      <c r="S96" s="43"/>
    </row>
    <row r="97" spans="1:19" s="5" customFormat="1" x14ac:dyDescent="0.35">
      <c r="A97" s="5" t="s">
        <v>42</v>
      </c>
      <c r="G97" s="29"/>
      <c r="H97" s="29"/>
      <c r="I97" s="29"/>
      <c r="J97" s="29"/>
      <c r="K97" s="29"/>
      <c r="L97" s="29"/>
      <c r="M97" s="29"/>
      <c r="N97" s="29"/>
      <c r="O97" s="15"/>
      <c r="P97" s="15"/>
      <c r="Q97" s="29"/>
      <c r="R97" s="29"/>
      <c r="S97" s="15"/>
    </row>
    <row r="98" spans="1:19" x14ac:dyDescent="0.35">
      <c r="A98" s="33" t="s">
        <v>74</v>
      </c>
      <c r="O98" s="16"/>
      <c r="P98" s="16"/>
      <c r="S98" s="16"/>
    </row>
  </sheetData>
  <phoneticPr fontId="90" type="noConversion"/>
  <pageMargins left="0.7" right="0.7" top="0.75" bottom="0.75" header="0.3" footer="0.3"/>
  <pageSetup orientation="portrait" horizontalDpi="300" verticalDpi="300" r:id="rId1"/>
  <ignoredErrors>
    <ignoredError sqref="L19 L22 M51 L57 I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2025-09-30T19:06:30Z</dcterms:modified>
</cp:coreProperties>
</file>