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cuments\"/>
    </mc:Choice>
  </mc:AlternateContent>
  <xr:revisionPtr revIDLastSave="0" documentId="8_{7629346D-E8BD-4706-8516-8C64914D9CE9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N20" i="2"/>
  <c r="N21" i="2"/>
  <c r="N23" i="2"/>
  <c r="N24" i="2"/>
  <c r="N27" i="2"/>
  <c r="N32" i="2"/>
  <c r="N33" i="2"/>
  <c r="N35" i="2"/>
  <c r="N36" i="2"/>
  <c r="N39" i="2"/>
  <c r="N40" i="2"/>
  <c r="N58" i="2"/>
  <c r="N59" i="2"/>
  <c r="N60" i="2"/>
  <c r="N61" i="2"/>
  <c r="N62" i="2"/>
  <c r="N63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81" i="2"/>
  <c r="N82" i="2"/>
  <c r="N83" i="2"/>
  <c r="N84" i="2"/>
  <c r="N85" i="2"/>
  <c r="N86" i="2"/>
  <c r="N94" i="2"/>
  <c r="N92" i="2"/>
  <c r="N90" i="2"/>
  <c r="N88" i="2"/>
  <c r="M26" i="2"/>
  <c r="M9" i="2"/>
  <c r="M29" i="2" s="1"/>
  <c r="M10" i="2"/>
  <c r="M11" i="2"/>
  <c r="M12" i="2"/>
  <c r="M13" i="2"/>
  <c r="M14" i="2"/>
  <c r="M16" i="2"/>
  <c r="M17" i="2"/>
  <c r="M19" i="2"/>
  <c r="M22" i="2"/>
  <c r="M38" i="2"/>
  <c r="M31" i="2"/>
  <c r="M53" i="2"/>
  <c r="M55" i="2"/>
  <c r="M80" i="2"/>
  <c r="M65" i="2"/>
  <c r="M57" i="2"/>
  <c r="L11" i="2"/>
  <c r="L12" i="2"/>
  <c r="L13" i="2"/>
  <c r="L14" i="2"/>
  <c r="M44" i="2" l="1"/>
  <c r="M42" i="2"/>
  <c r="L57" i="2"/>
  <c r="L65" i="2"/>
  <c r="L80" i="2"/>
  <c r="L19" i="2"/>
  <c r="L22" i="2"/>
  <c r="L26" i="2"/>
  <c r="L31" i="2"/>
  <c r="L38" i="2"/>
  <c r="S7" i="2"/>
  <c r="O7" i="2"/>
  <c r="K57" i="2"/>
  <c r="K65" i="2"/>
  <c r="K80" i="2"/>
  <c r="K11" i="2"/>
  <c r="K12" i="2"/>
  <c r="K13" i="2"/>
  <c r="K14" i="2"/>
  <c r="K19" i="2"/>
  <c r="K22" i="2"/>
  <c r="K26" i="2"/>
  <c r="K31" i="2"/>
  <c r="K38" i="2"/>
  <c r="L17" i="2" l="1"/>
  <c r="L16" i="2" s="1"/>
  <c r="L55" i="2"/>
  <c r="K17" i="2"/>
  <c r="K16" i="2" s="1"/>
  <c r="K55" i="2"/>
  <c r="K53" i="2" s="1"/>
  <c r="O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/>
  <c r="L44" i="2" s="1"/>
  <c r="L42" i="2"/>
  <c r="K10" i="2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T20" i="2" l="1"/>
  <c r="T40" i="2"/>
  <c r="T61" i="2"/>
  <c r="T75" i="2"/>
  <c r="T92" i="2"/>
  <c r="P24" i="2"/>
  <c r="P27" i="2"/>
  <c r="P62" i="2"/>
  <c r="P61" i="2"/>
  <c r="P72" i="2"/>
  <c r="P71" i="2"/>
  <c r="P67" i="2"/>
  <c r="P83" i="2"/>
  <c r="P82" i="2"/>
  <c r="P18" i="2"/>
  <c r="P21" i="2"/>
  <c r="P20" i="2"/>
  <c r="T24" i="2"/>
  <c r="N22" i="2"/>
  <c r="T27" i="2"/>
  <c r="T33" i="2"/>
  <c r="T32" i="2"/>
  <c r="T36" i="2"/>
  <c r="T35" i="2"/>
  <c r="P40" i="2"/>
  <c r="N38" i="2"/>
  <c r="T63" i="2"/>
  <c r="T62" i="2"/>
  <c r="P60" i="2"/>
  <c r="P59" i="2"/>
  <c r="P58" i="2"/>
  <c r="Q58" i="2" s="1"/>
  <c r="P78" i="2"/>
  <c r="P77" i="2"/>
  <c r="P76" i="2"/>
  <c r="P75" i="2"/>
  <c r="T74" i="2"/>
  <c r="T73" i="2"/>
  <c r="T72" i="2"/>
  <c r="T71" i="2"/>
  <c r="P70" i="2"/>
  <c r="P69" i="2"/>
  <c r="P68" i="2"/>
  <c r="T67" i="2"/>
  <c r="P66" i="2"/>
  <c r="Q66" i="2" s="1"/>
  <c r="T86" i="2"/>
  <c r="T85" i="2"/>
  <c r="T84" i="2"/>
  <c r="T83" i="2"/>
  <c r="T82" i="2"/>
  <c r="P81" i="2"/>
  <c r="N11" i="2"/>
  <c r="T90" i="2"/>
  <c r="N13" i="2"/>
  <c r="N14" i="2"/>
  <c r="N51" i="2"/>
  <c r="N50" i="2"/>
  <c r="P23" i="2" l="1"/>
  <c r="N26" i="2"/>
  <c r="P84" i="2"/>
  <c r="P73" i="2"/>
  <c r="P63" i="2"/>
  <c r="T77" i="2"/>
  <c r="T39" i="2"/>
  <c r="T21" i="2"/>
  <c r="N19" i="2"/>
  <c r="P85" i="2"/>
  <c r="P74" i="2"/>
  <c r="P35" i="2"/>
  <c r="T66" i="2"/>
  <c r="T78" i="2"/>
  <c r="P86" i="2"/>
  <c r="P36" i="2"/>
  <c r="Q36" i="2" s="1"/>
  <c r="T81" i="2"/>
  <c r="T23" i="2"/>
  <c r="T76" i="2"/>
  <c r="N57" i="2"/>
  <c r="N31" i="2"/>
  <c r="P39" i="2"/>
  <c r="P32" i="2"/>
  <c r="T68" i="2"/>
  <c r="T58" i="2"/>
  <c r="N65" i="2"/>
  <c r="P33" i="2"/>
  <c r="T69" i="2"/>
  <c r="T59" i="2"/>
  <c r="T94" i="2"/>
  <c r="N80" i="2"/>
  <c r="P94" i="2"/>
  <c r="T70" i="2"/>
  <c r="T60" i="2"/>
  <c r="P92" i="2"/>
  <c r="P90" i="2"/>
  <c r="N12" i="2"/>
  <c r="P88" i="2"/>
  <c r="T88" i="2"/>
  <c r="T18" i="2"/>
  <c r="N55" i="2" l="1"/>
  <c r="N17" i="2"/>
  <c r="N16" i="2" l="1"/>
  <c r="N53" i="2"/>
  <c r="N10" i="2"/>
  <c r="N9" i="2" l="1"/>
  <c r="H11" i="2"/>
  <c r="H12" i="2"/>
  <c r="H13" i="2"/>
  <c r="H14" i="2"/>
  <c r="H19" i="2"/>
  <c r="H22" i="2"/>
  <c r="H26" i="2"/>
  <c r="H31" i="2"/>
  <c r="H38" i="2"/>
  <c r="H57" i="2"/>
  <c r="H65" i="2"/>
  <c r="H80" i="2"/>
  <c r="U88" i="2"/>
  <c r="U35" i="2"/>
  <c r="U83" i="2"/>
  <c r="U81" i="2"/>
  <c r="U76" i="2"/>
  <c r="U75" i="2"/>
  <c r="U74" i="2"/>
  <c r="U73" i="2"/>
  <c r="U71" i="2"/>
  <c r="U70" i="2"/>
  <c r="U69" i="2"/>
  <c r="U68" i="2"/>
  <c r="U67" i="2"/>
  <c r="U66" i="2"/>
  <c r="U63" i="2"/>
  <c r="U62" i="2"/>
  <c r="U61" i="2"/>
  <c r="U60" i="2"/>
  <c r="U59" i="2"/>
  <c r="U40" i="2"/>
  <c r="U39" i="2"/>
  <c r="U33" i="2"/>
  <c r="U32" i="2"/>
  <c r="U27" i="2"/>
  <c r="U24" i="2"/>
  <c r="U23" i="2"/>
  <c r="U21" i="2"/>
  <c r="U20" i="2"/>
  <c r="U18" i="2"/>
  <c r="U94" i="2"/>
  <c r="U86" i="2"/>
  <c r="U85" i="2"/>
  <c r="U84" i="2"/>
  <c r="U82" i="2"/>
  <c r="S80" i="2"/>
  <c r="T80" i="2" s="1"/>
  <c r="U78" i="2"/>
  <c r="U77" i="2"/>
  <c r="U72" i="2"/>
  <c r="S65" i="2"/>
  <c r="T65" i="2" s="1"/>
  <c r="S57" i="2"/>
  <c r="T57" i="2" s="1"/>
  <c r="U51" i="2"/>
  <c r="T51" i="2"/>
  <c r="S51" i="2"/>
  <c r="S38" i="2"/>
  <c r="T38" i="2" s="1"/>
  <c r="S31" i="2"/>
  <c r="T31" i="2" s="1"/>
  <c r="S26" i="2"/>
  <c r="T26" i="2" s="1"/>
  <c r="S22" i="2"/>
  <c r="T22" i="2" s="1"/>
  <c r="S19" i="2"/>
  <c r="T19" i="2" s="1"/>
  <c r="S14" i="2"/>
  <c r="T14" i="2" s="1"/>
  <c r="S13" i="2"/>
  <c r="T13" i="2" s="1"/>
  <c r="S12" i="2"/>
  <c r="T12" i="2" s="1"/>
  <c r="S11" i="2"/>
  <c r="T11" i="2" s="1"/>
  <c r="N29" i="2" l="1"/>
  <c r="H17" i="2"/>
  <c r="H16" i="2" s="1"/>
  <c r="H55" i="2"/>
  <c r="H10" i="2" s="1"/>
  <c r="H9" i="2" s="1"/>
  <c r="S17" i="2"/>
  <c r="S55" i="2"/>
  <c r="T55" i="2" s="1"/>
  <c r="S16" i="2" l="1"/>
  <c r="T16" i="2" s="1"/>
  <c r="T17" i="2"/>
  <c r="N44" i="2"/>
  <c r="N42" i="2"/>
  <c r="H29" i="2"/>
  <c r="H42" i="2" s="1"/>
  <c r="H53" i="2"/>
  <c r="S53" i="2"/>
  <c r="T53" i="2" s="1"/>
  <c r="S10" i="2"/>
  <c r="T10" i="2" s="1"/>
  <c r="H44" i="2" l="1"/>
  <c r="S9" i="2"/>
  <c r="T9" i="2" s="1"/>
  <c r="S29" i="2" l="1"/>
  <c r="T29" i="2" s="1"/>
  <c r="S42" i="2" l="1"/>
  <c r="T42" i="2" s="1"/>
  <c r="S44" i="2"/>
  <c r="T44" i="2" s="1"/>
  <c r="O51" i="2" l="1"/>
  <c r="O80" i="2" l="1"/>
  <c r="P80" i="2" s="1"/>
  <c r="O65" i="2"/>
  <c r="P65" i="2" s="1"/>
  <c r="O57" i="2"/>
  <c r="P57" i="2" s="1"/>
  <c r="O38" i="2"/>
  <c r="P38" i="2" s="1"/>
  <c r="O31" i="2"/>
  <c r="P31" i="2" s="1"/>
  <c r="O26" i="2"/>
  <c r="P26" i="2" s="1"/>
  <c r="O22" i="2"/>
  <c r="P22" i="2" s="1"/>
  <c r="O19" i="2"/>
  <c r="P19" i="2" s="1"/>
  <c r="O11" i="2"/>
  <c r="P11" i="2" s="1"/>
  <c r="O12" i="2"/>
  <c r="P12" i="2" s="1"/>
  <c r="O13" i="2"/>
  <c r="P13" i="2" s="1"/>
  <c r="O14" i="2"/>
  <c r="P14" i="2" s="1"/>
  <c r="G80" i="2"/>
  <c r="U80" i="2" s="1"/>
  <c r="G65" i="2"/>
  <c r="U65" i="2" s="1"/>
  <c r="G57" i="2"/>
  <c r="U57" i="2" s="1"/>
  <c r="G38" i="2"/>
  <c r="U38" i="2" s="1"/>
  <c r="G31" i="2"/>
  <c r="U31" i="2" s="1"/>
  <c r="G26" i="2"/>
  <c r="U26" i="2" s="1"/>
  <c r="G22" i="2"/>
  <c r="U22" i="2" s="1"/>
  <c r="G19" i="2"/>
  <c r="U19" i="2" s="1"/>
  <c r="G11" i="2"/>
  <c r="U11" i="2" s="1"/>
  <c r="G12" i="2"/>
  <c r="G13" i="2"/>
  <c r="G14" i="2"/>
  <c r="U14" i="2" s="1"/>
  <c r="G17" i="2" l="1"/>
  <c r="O17" i="2"/>
  <c r="G55" i="2"/>
  <c r="O55" i="2"/>
  <c r="Q94" i="2"/>
  <c r="Q88" i="2"/>
  <c r="Q86" i="2"/>
  <c r="Q85" i="2"/>
  <c r="Q84" i="2"/>
  <c r="Q83" i="2"/>
  <c r="Q82" i="2"/>
  <c r="Q81" i="2"/>
  <c r="Q78" i="2"/>
  <c r="Q77" i="2"/>
  <c r="Q76" i="2"/>
  <c r="Q75" i="2"/>
  <c r="Q74" i="2"/>
  <c r="Q73" i="2"/>
  <c r="Q72" i="2"/>
  <c r="Q71" i="2"/>
  <c r="Q70" i="2"/>
  <c r="Q69" i="2"/>
  <c r="Q68" i="2"/>
  <c r="Q67" i="2"/>
  <c r="Q63" i="2"/>
  <c r="Q62" i="2"/>
  <c r="Q61" i="2"/>
  <c r="Q60" i="2"/>
  <c r="Q59" i="2"/>
  <c r="Q40" i="2"/>
  <c r="Q39" i="2"/>
  <c r="Q35" i="2"/>
  <c r="Q33" i="2"/>
  <c r="Q32" i="2"/>
  <c r="Q27" i="2"/>
  <c r="Q18" i="2"/>
  <c r="Q20" i="2"/>
  <c r="Q21" i="2"/>
  <c r="Q23" i="2"/>
  <c r="Q24" i="2"/>
  <c r="O53" i="2" l="1"/>
  <c r="P53" i="2" s="1"/>
  <c r="P55" i="2"/>
  <c r="O16" i="2"/>
  <c r="P16" i="2" s="1"/>
  <c r="P17" i="2"/>
  <c r="G10" i="2"/>
  <c r="U55" i="2"/>
  <c r="G16" i="2"/>
  <c r="U16" i="2" s="1"/>
  <c r="U17" i="2"/>
  <c r="G53" i="2"/>
  <c r="U53" i="2" s="1"/>
  <c r="O10" i="2"/>
  <c r="O9" i="2" l="1"/>
  <c r="P10" i="2"/>
  <c r="G9" i="2"/>
  <c r="U10" i="2"/>
  <c r="Q80" i="2"/>
  <c r="Q65" i="2"/>
  <c r="Q57" i="2"/>
  <c r="Q51" i="2"/>
  <c r="P51" i="2"/>
  <c r="B47" i="2"/>
  <c r="Q38" i="2"/>
  <c r="Q31" i="2"/>
  <c r="Q26" i="2"/>
  <c r="Q22" i="2"/>
  <c r="Q19" i="2"/>
  <c r="Q14" i="2"/>
  <c r="Q11" i="2"/>
  <c r="O29" i="2" l="1"/>
  <c r="P9" i="2"/>
  <c r="U9" i="2"/>
  <c r="G29" i="2"/>
  <c r="Q55" i="2"/>
  <c r="O44" i="2" l="1"/>
  <c r="P44" i="2" s="1"/>
  <c r="P29" i="2"/>
  <c r="O42" i="2"/>
  <c r="P42" i="2" s="1"/>
  <c r="U29" i="2"/>
  <c r="G44" i="2"/>
  <c r="U44" i="2" s="1"/>
  <c r="G42" i="2"/>
  <c r="U42" i="2" s="1"/>
  <c r="Q53" i="2"/>
  <c r="Q9" i="2"/>
  <c r="Q16" i="2"/>
  <c r="Q17" i="2"/>
  <c r="Q10" i="2" l="1"/>
  <c r="Q29" i="2" l="1"/>
  <c r="Q44" i="2"/>
  <c r="Q42" i="2" l="1"/>
</calcChain>
</file>

<file path=xl/sharedStrings.xml><?xml version="1.0" encoding="utf-8"?>
<sst xmlns="http://schemas.openxmlformats.org/spreadsheetml/2006/main" count="112" uniqueCount="77">
  <si>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</si>
  <si>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</si>
  <si>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</si>
  <si>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</si>
  <si>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</si>
  <si>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</si>
  <si>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</si>
  <si>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</si>
  <si>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</si>
  <si>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</si>
  <si>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</si>
  <si>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</si>
  <si>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</si>
  <si>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</si>
  <si>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</si>
  <si>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</si>
  <si>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</si>
  <si>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</si>
  <si>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</si>
  <si>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</si>
  <si>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</si>
  <si>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</si>
  <si>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</si>
  <si>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</si>
  <si>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</si>
  <si>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</si>
  <si>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</si>
  <si>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</si>
  <si>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</si>
  <si>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</si>
  <si>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</si>
  <si>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</si>
  <si>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</si>
  <si>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</si>
  <si>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</si>
  <si>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</si>
  <si>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</si>
  <si>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</si>
  <si>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</si>
  <si>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</si>
  <si>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</si>
  <si>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</si>
  <si>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</si>
  <si>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</si>
  <si>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</si>
  <si>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</si>
  <si>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</si>
  <si>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</si>
  <si>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</si>
  <si>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</si>
  <si>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</si>
  <si>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</si>
  <si>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</si>
  <si>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</si>
  <si>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</si>
  <si>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</si>
  <si>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</si>
  <si>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</si>
  <si>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</si>
  <si>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</si>
  <si>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</si>
  <si>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</si>
  <si>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</si>
  <si>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</si>
  <si>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</si>
  <si>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</si>
  <si>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</si>
  <si>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</si>
  <si>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</si>
  <si>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</si>
  <si>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</si>
  <si>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</si>
  <si>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</si>
  <si>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Apr - Oct</t>
  </si>
  <si>
    <t>October</t>
  </si>
  <si>
    <t>November 28, 2025</t>
  </si>
  <si>
    <t>Second Supplementary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</si>
</sst>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showGridLines="0" tabSelected="1" zoomScale="80" zoomScaleNormal="80" workbookViewId="0">
      <pane xSplit="5" ySplit="7" topLeftCell="H8" activePane="bottomRight" state="frozen"/>
      <selection pane="topRight" activeCell="F1" sqref="F1"/>
      <selection pane="bottomLeft" activeCell="A8" sqref="A8"/>
      <selection pane="bottomRight" activeCell="M94" sqref="M94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3" width="13.84375" style="20" customWidth="1"/>
    <col min="14" max="14" width="12.84375" style="20" customWidth="1"/>
    <col min="15" max="15" width="18.921875" style="20" customWidth="1"/>
    <col min="16" max="16" width="13.69140625" style="20" customWidth="1"/>
    <col min="17" max="17" width="9.3828125" style="10" customWidth="1"/>
    <col min="18" max="18" width="2.15234375" style="10" customWidth="1"/>
    <col min="19" max="19" width="13.3828125" style="20" customWidth="1"/>
    <col min="20" max="20" width="12.3828125" style="20" customWidth="1"/>
    <col min="21" max="21" width="11" style="10" customWidth="1"/>
    <col min="22" max="16384" width="8.921875" style="4"/>
  </cols>
  <sheetData>
    <row r="1" spans="2:22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S1" s="19"/>
      <c r="T1" s="19"/>
    </row>
    <row r="2" spans="2:22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S2" s="19"/>
      <c r="T2" s="19"/>
    </row>
    <row r="3" spans="2:22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S3" s="19"/>
      <c r="T3" s="19"/>
    </row>
    <row r="4" spans="2:22" x14ac:dyDescent="0.35">
      <c r="B4" s="2" t="s">
        <v>14</v>
      </c>
      <c r="C4" s="2"/>
      <c r="D4" s="2"/>
      <c r="E4" s="2"/>
      <c r="F4" s="2"/>
    </row>
    <row r="5" spans="2:22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S5" s="19"/>
      <c r="T5" s="19"/>
    </row>
    <row r="6" spans="2:22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44" t="s">
        <v>49</v>
      </c>
      <c r="O6" s="47" t="s">
        <v>76</v>
      </c>
      <c r="P6" s="21"/>
      <c r="Q6" s="11"/>
      <c r="R6" s="11"/>
      <c r="S6" s="44" t="s">
        <v>51</v>
      </c>
      <c r="T6" s="21"/>
      <c r="U6" s="11"/>
    </row>
    <row r="7" spans="2:22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74</v>
      </c>
      <c r="N7" s="45" t="s">
        <v>73</v>
      </c>
      <c r="O7" s="45" t="str">
        <f>N7</f>
        <v>Apr - Oct</v>
      </c>
      <c r="P7" s="30" t="s">
        <v>36</v>
      </c>
      <c r="Q7" s="12" t="s">
        <v>39</v>
      </c>
      <c r="R7" s="12"/>
      <c r="S7" s="45" t="str">
        <f>N7</f>
        <v>Apr - Oct</v>
      </c>
      <c r="T7" s="30" t="s">
        <v>36</v>
      </c>
      <c r="U7" s="12" t="s">
        <v>39</v>
      </c>
    </row>
    <row r="9" spans="2:22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" si="3">SUM(M10:M14)</f>
        <v>71680.074121952013</v>
      </c>
      <c r="N9" s="25">
        <f t="shared" ref="N9" si="4">SUM(N10:N14)</f>
        <v>608732.55658994243</v>
      </c>
      <c r="O9" s="25">
        <f t="shared" ref="O9" si="5">SUM(O10:O14)</f>
        <v>614234.1103703503</v>
      </c>
      <c r="P9" s="37">
        <f t="shared" ref="P9:P14" si="6">N9-O9</f>
        <v>-5501.5537804078776</v>
      </c>
      <c r="Q9" s="13">
        <f t="shared" ref="Q9:Q14" si="7">P9/ABS(O9)</f>
        <v>-8.9567702078458891E-3</v>
      </c>
      <c r="R9" s="13"/>
      <c r="S9" s="25">
        <f t="shared" ref="S9" si="8">SUM(S10:S14)</f>
        <v>595351.52767574228</v>
      </c>
      <c r="T9" s="25">
        <f t="shared" ref="T9:T14" si="9">N9-S9</f>
        <v>13381.028914200142</v>
      </c>
      <c r="U9" s="13">
        <f t="shared" ref="U9:U11" si="10">T9/ABS(S9)</f>
        <v>2.2475845432764402E-2</v>
      </c>
    </row>
    <row r="10" spans="2:22" x14ac:dyDescent="0.35">
      <c r="B10" s="2"/>
      <c r="C10" s="2" t="s">
        <v>9</v>
      </c>
      <c r="D10" s="2"/>
      <c r="E10" s="2"/>
      <c r="F10" s="2"/>
      <c r="G10" s="23">
        <f t="shared" ref="G10:O10" si="11">G55</f>
        <v>67665.022052820001</v>
      </c>
      <c r="H10" s="23">
        <f t="shared" si="11"/>
        <v>69681.086521499994</v>
      </c>
      <c r="I10" s="23">
        <f t="shared" si="11"/>
        <v>75959.499483784006</v>
      </c>
      <c r="J10" s="23">
        <f t="shared" si="11"/>
        <v>73376.514952254001</v>
      </c>
      <c r="K10" s="23">
        <f t="shared" ref="K10:L10" si="12">K55</f>
        <v>69493.370505610001</v>
      </c>
      <c r="L10" s="23">
        <f t="shared" si="12"/>
        <v>80734.429704010006</v>
      </c>
      <c r="M10" s="23">
        <f t="shared" ref="M10" si="13">M55</f>
        <v>68189.276027072003</v>
      </c>
      <c r="N10" s="23">
        <f t="shared" si="11"/>
        <v>505099.19924704998</v>
      </c>
      <c r="O10" s="23">
        <f t="shared" si="11"/>
        <v>507568.69858187996</v>
      </c>
      <c r="P10" s="46">
        <f t="shared" si="6"/>
        <v>-2469.4993348299759</v>
      </c>
      <c r="Q10" s="14">
        <f t="shared" si="7"/>
        <v>-4.8653499353479169E-3</v>
      </c>
      <c r="R10" s="14"/>
      <c r="S10" s="23">
        <f>S55</f>
        <v>475692.72675260005</v>
      </c>
      <c r="T10" s="23">
        <f t="shared" si="9"/>
        <v>29406.472494449932</v>
      </c>
      <c r="U10" s="14">
        <f t="shared" si="10"/>
        <v>6.1818209193986173E-2</v>
      </c>
    </row>
    <row r="11" spans="2:22" x14ac:dyDescent="0.35">
      <c r="B11" s="2"/>
      <c r="C11" s="2" t="s">
        <v>15</v>
      </c>
      <c r="D11" s="2"/>
      <c r="E11" s="2"/>
      <c r="F11" s="2"/>
      <c r="G11" s="23">
        <f t="shared" ref="G11:O11" si="14">G88</f>
        <v>5898.56221396</v>
      </c>
      <c r="H11" s="23">
        <f t="shared" si="14"/>
        <v>4614.2396835700001</v>
      </c>
      <c r="I11" s="23">
        <f t="shared" si="14"/>
        <v>7865.9500028800003</v>
      </c>
      <c r="J11" s="23">
        <f t="shared" si="14"/>
        <v>69407.728855559995</v>
      </c>
      <c r="K11" s="23">
        <f t="shared" ref="K11:L11" si="15">K88</f>
        <v>3652.0866878100001</v>
      </c>
      <c r="L11" s="23">
        <f t="shared" si="15"/>
        <v>7636.8143888300001</v>
      </c>
      <c r="M11" s="23">
        <f t="shared" ref="M11" si="16">M88</f>
        <v>3379.3840911299999</v>
      </c>
      <c r="N11" s="23">
        <f t="shared" si="14"/>
        <v>102454.76592374001</v>
      </c>
      <c r="O11" s="23">
        <f t="shared" si="14"/>
        <v>105042.08395833576</v>
      </c>
      <c r="P11" s="46">
        <f t="shared" si="6"/>
        <v>-2587.3180345957517</v>
      </c>
      <c r="Q11" s="14">
        <f t="shared" si="7"/>
        <v>-2.4631251943002141E-2</v>
      </c>
      <c r="R11" s="14"/>
      <c r="S11" s="23">
        <f>S88</f>
        <v>115562.08089530672</v>
      </c>
      <c r="T11" s="23">
        <f t="shared" si="9"/>
        <v>-13107.31497156671</v>
      </c>
      <c r="U11" s="14">
        <f t="shared" si="10"/>
        <v>-0.11342228237860533</v>
      </c>
    </row>
    <row r="12" spans="2:22" x14ac:dyDescent="0.35">
      <c r="B12" s="2"/>
      <c r="C12" s="2" t="s">
        <v>11</v>
      </c>
      <c r="D12" s="2"/>
      <c r="E12" s="2"/>
      <c r="F12" s="2"/>
      <c r="G12" s="23">
        <f t="shared" ref="G12:O12" si="17">G90</f>
        <v>0</v>
      </c>
      <c r="H12" s="23">
        <f t="shared" si="17"/>
        <v>0</v>
      </c>
      <c r="I12" s="23">
        <f t="shared" si="17"/>
        <v>0</v>
      </c>
      <c r="J12" s="23">
        <f t="shared" si="17"/>
        <v>0</v>
      </c>
      <c r="K12" s="23">
        <f t="shared" ref="K12:L12" si="18">K90</f>
        <v>0</v>
      </c>
      <c r="L12" s="23">
        <f t="shared" si="18"/>
        <v>0</v>
      </c>
      <c r="M12" s="23">
        <f t="shared" ref="M12" si="19">M90</f>
        <v>0</v>
      </c>
      <c r="N12" s="23">
        <f t="shared" si="17"/>
        <v>0</v>
      </c>
      <c r="O12" s="23">
        <f t="shared" si="17"/>
        <v>0</v>
      </c>
      <c r="P12" s="46">
        <f t="shared" si="6"/>
        <v>0</v>
      </c>
      <c r="Q12" s="14">
        <v>0</v>
      </c>
      <c r="R12" s="14"/>
      <c r="S12" s="23">
        <f>S90</f>
        <v>0</v>
      </c>
      <c r="T12" s="23">
        <f t="shared" si="9"/>
        <v>0</v>
      </c>
      <c r="U12" s="14">
        <v>0</v>
      </c>
    </row>
    <row r="13" spans="2:22" x14ac:dyDescent="0.35">
      <c r="B13" s="2"/>
      <c r="C13" s="2" t="s">
        <v>16</v>
      </c>
      <c r="D13" s="2"/>
      <c r="E13" s="2"/>
      <c r="F13" s="2"/>
      <c r="G13" s="23">
        <f t="shared" ref="G13:O13" si="20">G92</f>
        <v>0</v>
      </c>
      <c r="H13" s="23">
        <f t="shared" si="20"/>
        <v>0</v>
      </c>
      <c r="I13" s="23">
        <f t="shared" si="20"/>
        <v>0</v>
      </c>
      <c r="J13" s="23">
        <f t="shared" si="20"/>
        <v>0</v>
      </c>
      <c r="K13" s="23">
        <f t="shared" ref="K13:L13" si="21">K92</f>
        <v>0</v>
      </c>
      <c r="L13" s="23">
        <f t="shared" si="21"/>
        <v>0</v>
      </c>
      <c r="M13" s="23">
        <f t="shared" ref="M13" si="22">M92</f>
        <v>0</v>
      </c>
      <c r="N13" s="23">
        <f t="shared" si="20"/>
        <v>0</v>
      </c>
      <c r="O13" s="23">
        <f t="shared" si="20"/>
        <v>0</v>
      </c>
      <c r="P13" s="46">
        <f t="shared" si="6"/>
        <v>0</v>
      </c>
      <c r="Q13" s="14">
        <v>0</v>
      </c>
      <c r="R13" s="14"/>
      <c r="S13" s="23">
        <f>S92</f>
        <v>0</v>
      </c>
      <c r="T13" s="23">
        <f t="shared" si="9"/>
        <v>0</v>
      </c>
      <c r="U13" s="14">
        <v>0</v>
      </c>
      <c r="V13" s="9"/>
    </row>
    <row r="14" spans="2:22" x14ac:dyDescent="0.35">
      <c r="B14" s="2"/>
      <c r="C14" s="2" t="s">
        <v>13</v>
      </c>
      <c r="D14" s="2"/>
      <c r="E14" s="2"/>
      <c r="F14" s="2"/>
      <c r="G14" s="23">
        <f t="shared" ref="G14:O14" si="23">G94</f>
        <v>375.4973825670001</v>
      </c>
      <c r="H14" s="23">
        <f t="shared" si="23"/>
        <v>0</v>
      </c>
      <c r="I14" s="23">
        <f t="shared" si="23"/>
        <v>129.07633596049999</v>
      </c>
      <c r="J14" s="23">
        <f t="shared" si="23"/>
        <v>229.74523045399997</v>
      </c>
      <c r="K14" s="23">
        <f t="shared" ref="K14:L14" si="24">K94</f>
        <v>332.85846642090002</v>
      </c>
      <c r="L14" s="23">
        <f t="shared" si="24"/>
        <v>0</v>
      </c>
      <c r="M14" s="23">
        <f t="shared" ref="M14" si="25">M94</f>
        <v>111.41400374999999</v>
      </c>
      <c r="N14" s="23">
        <f t="shared" si="23"/>
        <v>1178.5914191524</v>
      </c>
      <c r="O14" s="23">
        <f t="shared" si="23"/>
        <v>1623.3278301345999</v>
      </c>
      <c r="P14" s="46">
        <f t="shared" si="6"/>
        <v>-444.73641098219991</v>
      </c>
      <c r="Q14" s="14">
        <f t="shared" si="7"/>
        <v>-0.27396586365757319</v>
      </c>
      <c r="R14" s="14"/>
      <c r="S14" s="23">
        <f>S94</f>
        <v>4096.7200278356004</v>
      </c>
      <c r="T14" s="23">
        <f t="shared" si="9"/>
        <v>-2918.1286086832006</v>
      </c>
      <c r="U14" s="14">
        <f t="shared" ref="U14" si="26">T14/ABS(S14)</f>
        <v>-0.7123085270303231</v>
      </c>
    </row>
    <row r="15" spans="2:22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4"/>
      <c r="R15" s="14"/>
      <c r="S15" s="24"/>
      <c r="T15" s="24"/>
      <c r="U15" s="14"/>
    </row>
    <row r="16" spans="2:22" s="5" customFormat="1" x14ac:dyDescent="0.35">
      <c r="B16" s="5" t="s">
        <v>2</v>
      </c>
      <c r="C16" s="6"/>
      <c r="D16" s="6"/>
      <c r="E16" s="6"/>
      <c r="F16" s="6"/>
      <c r="G16" s="25">
        <f t="shared" ref="G16:O16" si="27">G17+G26</f>
        <v>89439.686284812997</v>
      </c>
      <c r="H16" s="25">
        <f t="shared" ref="H16:N16" si="28">H17+H26</f>
        <v>94440.407223120026</v>
      </c>
      <c r="I16" s="25">
        <f t="shared" ref="I16:J16" si="29">I17+I26</f>
        <v>86556.972921850014</v>
      </c>
      <c r="J16" s="25">
        <f t="shared" si="29"/>
        <v>104308.50514538997</v>
      </c>
      <c r="K16" s="25">
        <f t="shared" ref="K16:M16" si="30">K17+K26</f>
        <v>91693.122361969974</v>
      </c>
      <c r="L16" s="25">
        <f t="shared" si="30"/>
        <v>86090.768409449927</v>
      </c>
      <c r="M16" s="25">
        <f t="shared" si="30"/>
        <v>84426.528455920052</v>
      </c>
      <c r="N16" s="25">
        <f t="shared" si="28"/>
        <v>636955.99080251285</v>
      </c>
      <c r="O16" s="25">
        <f t="shared" si="27"/>
        <v>641261.06615519954</v>
      </c>
      <c r="P16" s="37">
        <f>N16-O16</f>
        <v>-4305.0753526866902</v>
      </c>
      <c r="Q16" s="13">
        <f>P16/ABS(O16)</f>
        <v>-6.7134519463322067E-3</v>
      </c>
      <c r="R16" s="13"/>
      <c r="S16" s="25">
        <f t="shared" ref="S16" si="31">S17+S26</f>
        <v>591954.59606176394</v>
      </c>
      <c r="T16" s="25">
        <f t="shared" ref="T16:T24" si="32">N16-S16</f>
        <v>45001.394740748918</v>
      </c>
      <c r="U16" s="13">
        <f>T16/ABS(S16)</f>
        <v>7.6021700042774087E-2</v>
      </c>
    </row>
    <row r="17" spans="2:21" x14ac:dyDescent="0.35">
      <c r="B17" s="2"/>
      <c r="C17" s="2" t="s">
        <v>17</v>
      </c>
      <c r="D17" s="2"/>
      <c r="E17" s="2"/>
      <c r="F17" s="2"/>
      <c r="G17" s="23">
        <f t="shared" ref="G17:O17" si="33">G18+G19+G22</f>
        <v>89173.117848292997</v>
      </c>
      <c r="H17" s="23">
        <f t="shared" si="33"/>
        <v>89041.842574240029</v>
      </c>
      <c r="I17" s="23">
        <f t="shared" si="33"/>
        <v>83413.023296260013</v>
      </c>
      <c r="J17" s="23">
        <f t="shared" si="33"/>
        <v>99221.838802439961</v>
      </c>
      <c r="K17" s="23">
        <f t="shared" ref="K17:M17" si="34">K18+K19+K22</f>
        <v>88407.493700239967</v>
      </c>
      <c r="L17" s="23">
        <f t="shared" si="34"/>
        <v>84070.386352769929</v>
      </c>
      <c r="M17" s="23">
        <f t="shared" si="34"/>
        <v>81884.547651670058</v>
      </c>
      <c r="N17" s="23">
        <f t="shared" si="33"/>
        <v>615212.2502259129</v>
      </c>
      <c r="O17" s="23">
        <f t="shared" si="33"/>
        <v>615045.65939233848</v>
      </c>
      <c r="P17" s="46">
        <f t="shared" ref="P17:P24" si="35">N17-O17</f>
        <v>166.59083357441705</v>
      </c>
      <c r="Q17" s="14">
        <f t="shared" ref="Q17:Q24" si="36">P17/ABS(O17)</f>
        <v>2.7085929480261323E-4</v>
      </c>
      <c r="R17" s="14"/>
      <c r="S17" s="23">
        <f>S18+S19+S22</f>
        <v>562657.62053751398</v>
      </c>
      <c r="T17" s="23">
        <f t="shared" si="32"/>
        <v>52554.629688398913</v>
      </c>
      <c r="U17" s="14">
        <f t="shared" ref="U17:U24" si="37">T17/ABS(S17)</f>
        <v>9.3404279565595869E-2</v>
      </c>
    </row>
    <row r="18" spans="2:21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46">
        <f>SUM(G18:M18)</f>
        <v>220311.46434166297</v>
      </c>
      <c r="O18" s="23">
        <v>219004.91235355003</v>
      </c>
      <c r="P18" s="46">
        <f t="shared" si="35"/>
        <v>1306.5519881129439</v>
      </c>
      <c r="Q18" s="14">
        <f t="shared" si="36"/>
        <v>5.9658569941285836E-3</v>
      </c>
      <c r="R18" s="14"/>
      <c r="S18" s="23">
        <v>201242.26336515398</v>
      </c>
      <c r="T18" s="23">
        <f t="shared" si="32"/>
        <v>19069.20097650899</v>
      </c>
      <c r="U18" s="14">
        <f t="shared" si="37"/>
        <v>9.4757436423321947E-2</v>
      </c>
    </row>
    <row r="19" spans="2:21" x14ac:dyDescent="0.35">
      <c r="B19" s="2"/>
      <c r="C19" s="2"/>
      <c r="D19" s="2" t="s">
        <v>43</v>
      </c>
      <c r="E19" s="2"/>
      <c r="F19" s="2"/>
      <c r="G19" s="23">
        <f t="shared" ref="G19:O19" si="38">G20+G21</f>
        <v>42100.017</v>
      </c>
      <c r="H19" s="23">
        <f t="shared" si="38"/>
        <v>44017.669000000002</v>
      </c>
      <c r="I19" s="23">
        <f t="shared" si="38"/>
        <v>41982.146999999997</v>
      </c>
      <c r="J19" s="23">
        <f t="shared" si="38"/>
        <v>47613.900999999998</v>
      </c>
      <c r="K19" s="23">
        <f t="shared" ref="K19:M19" si="39">K20+K21</f>
        <v>40504.519999999997</v>
      </c>
      <c r="L19" s="23">
        <f t="shared" si="39"/>
        <v>38836.192999999999</v>
      </c>
      <c r="M19" s="23">
        <f t="shared" si="39"/>
        <v>41481.275000000001</v>
      </c>
      <c r="N19" s="23">
        <f t="shared" si="38"/>
        <v>296535.72199999995</v>
      </c>
      <c r="O19" s="23">
        <f t="shared" si="38"/>
        <v>296772.25805073301</v>
      </c>
      <c r="P19" s="46">
        <f t="shared" si="35"/>
        <v>-236.53605073306244</v>
      </c>
      <c r="Q19" s="14">
        <f t="shared" si="36"/>
        <v>-7.9702884726046987E-4</v>
      </c>
      <c r="R19" s="14"/>
      <c r="S19" s="23">
        <f>S20+S21</f>
        <v>257244.76500000001</v>
      </c>
      <c r="T19" s="23">
        <f t="shared" si="32"/>
        <v>39290.956999999937</v>
      </c>
      <c r="U19" s="14">
        <f t="shared" si="37"/>
        <v>0.15273763491358097</v>
      </c>
    </row>
    <row r="20" spans="2:21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46">
        <f>SUM(G20:M20)</f>
        <v>277298.28531920997</v>
      </c>
      <c r="O20" s="23">
        <v>276940.89847724949</v>
      </c>
      <c r="P20" s="46">
        <f t="shared" si="35"/>
        <v>357.38684196048416</v>
      </c>
      <c r="Q20" s="14">
        <f t="shared" si="36"/>
        <v>1.2904805463027095E-3</v>
      </c>
      <c r="R20" s="14"/>
      <c r="S20" s="23">
        <v>243499.70356593002</v>
      </c>
      <c r="T20" s="23">
        <f t="shared" si="32"/>
        <v>33798.581753279956</v>
      </c>
      <c r="U20" s="14">
        <f t="shared" si="37"/>
        <v>0.13880337946337026</v>
      </c>
    </row>
    <row r="21" spans="2:21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46">
        <f>SUM(G21:M21)</f>
        <v>19237.436680790004</v>
      </c>
      <c r="O21" s="23">
        <v>19831.359573483511</v>
      </c>
      <c r="P21" s="46">
        <f t="shared" si="35"/>
        <v>-593.92289269350658</v>
      </c>
      <c r="Q21" s="14">
        <f t="shared" si="36"/>
        <v>-2.9948672479704327E-2</v>
      </c>
      <c r="R21" s="14"/>
      <c r="S21" s="23">
        <v>13745.061434069999</v>
      </c>
      <c r="T21" s="23">
        <f t="shared" si="32"/>
        <v>5492.3752467200047</v>
      </c>
      <c r="U21" s="14">
        <f t="shared" si="37"/>
        <v>0.39958899224022443</v>
      </c>
    </row>
    <row r="22" spans="2:21" x14ac:dyDescent="0.35">
      <c r="B22" s="2"/>
      <c r="C22" s="2"/>
      <c r="D22" s="2" t="s">
        <v>25</v>
      </c>
      <c r="E22" s="2"/>
      <c r="F22" s="2"/>
      <c r="G22" s="23">
        <f t="shared" ref="G22:O22" si="40">G23+G24</f>
        <v>11374.11815604</v>
      </c>
      <c r="H22" s="23">
        <f t="shared" ref="H22:N22" si="41">H23+H24</f>
        <v>16231.143917810001</v>
      </c>
      <c r="I22" s="23">
        <f t="shared" ref="I22:J22" si="42">I23+I24</f>
        <v>9488.9631475499991</v>
      </c>
      <c r="J22" s="23">
        <f t="shared" si="42"/>
        <v>15336.087238559998</v>
      </c>
      <c r="K22" s="23">
        <f t="shared" ref="K22:M22" si="43">K23+K24</f>
        <v>15827.913133560001</v>
      </c>
      <c r="L22" s="23">
        <f t="shared" si="43"/>
        <v>18531.735567610001</v>
      </c>
      <c r="M22" s="23">
        <f t="shared" si="43"/>
        <v>11575.102723119999</v>
      </c>
      <c r="N22" s="23">
        <f t="shared" si="41"/>
        <v>98365.063884250005</v>
      </c>
      <c r="O22" s="23">
        <f t="shared" si="40"/>
        <v>99268.488988055498</v>
      </c>
      <c r="P22" s="46">
        <f t="shared" si="35"/>
        <v>-903.42510380549356</v>
      </c>
      <c r="Q22" s="14">
        <f t="shared" si="36"/>
        <v>-9.1008245719766956E-3</v>
      </c>
      <c r="R22" s="14"/>
      <c r="S22" s="23">
        <f t="shared" ref="S22" si="44">S23+S24</f>
        <v>104170.59217236</v>
      </c>
      <c r="T22" s="23">
        <f t="shared" si="32"/>
        <v>-5805.5282881099993</v>
      </c>
      <c r="U22" s="14">
        <f t="shared" si="37"/>
        <v>-5.5730971352300741E-2</v>
      </c>
    </row>
    <row r="23" spans="2:21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46">
        <f>SUM(G23:M23)</f>
        <v>39340.079577439996</v>
      </c>
      <c r="O23" s="23">
        <v>39504.567875474859</v>
      </c>
      <c r="P23" s="46">
        <f t="shared" si="35"/>
        <v>-164.48829803486296</v>
      </c>
      <c r="Q23" s="14">
        <f t="shared" si="36"/>
        <v>-4.1637792002524408E-3</v>
      </c>
      <c r="R23" s="14"/>
      <c r="S23" s="23">
        <v>41459.153263269996</v>
      </c>
      <c r="T23" s="23">
        <f t="shared" si="32"/>
        <v>-2119.0736858300006</v>
      </c>
      <c r="U23" s="14">
        <f t="shared" si="37"/>
        <v>-5.1112324276708192E-2</v>
      </c>
    </row>
    <row r="24" spans="2:21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46">
        <f>SUM(G24:M24)</f>
        <v>59024.984306810002</v>
      </c>
      <c r="O24" s="23">
        <v>59763.921112580632</v>
      </c>
      <c r="P24" s="46">
        <f t="shared" si="35"/>
        <v>-738.9368057706306</v>
      </c>
      <c r="Q24" s="14">
        <f t="shared" si="36"/>
        <v>-1.2364262451565956E-2</v>
      </c>
      <c r="R24" s="14"/>
      <c r="S24" s="23">
        <v>62711.438909090008</v>
      </c>
      <c r="T24" s="23">
        <f t="shared" si="32"/>
        <v>-3686.4546022800059</v>
      </c>
      <c r="U24" s="14">
        <f t="shared" si="37"/>
        <v>-5.8784404670160668E-2</v>
      </c>
    </row>
    <row r="25" spans="2:21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4"/>
      <c r="R25" s="14"/>
      <c r="S25" s="24"/>
      <c r="T25" s="24"/>
      <c r="U25" s="14"/>
    </row>
    <row r="26" spans="2:21" x14ac:dyDescent="0.35">
      <c r="B26" s="2"/>
      <c r="C26" s="2" t="s">
        <v>18</v>
      </c>
      <c r="D26" s="2"/>
      <c r="E26" s="2"/>
      <c r="F26" s="2"/>
      <c r="G26" s="23">
        <f t="shared" ref="G26:O26" si="45">G27</f>
        <v>266.56843652000003</v>
      </c>
      <c r="H26" s="23">
        <f t="shared" si="45"/>
        <v>5398.5646488800003</v>
      </c>
      <c r="I26" s="23">
        <f t="shared" si="45"/>
        <v>3143.9496255900003</v>
      </c>
      <c r="J26" s="23">
        <f t="shared" si="45"/>
        <v>5086.6663429499995</v>
      </c>
      <c r="K26" s="23">
        <f t="shared" si="45"/>
        <v>3285.6286617299997</v>
      </c>
      <c r="L26" s="23">
        <f t="shared" si="45"/>
        <v>2020.3820566799989</v>
      </c>
      <c r="M26" s="23">
        <f t="shared" si="45"/>
        <v>2541.9808042499999</v>
      </c>
      <c r="N26" s="23">
        <f t="shared" si="45"/>
        <v>21743.740576600001</v>
      </c>
      <c r="O26" s="23">
        <f t="shared" si="45"/>
        <v>26215.406762861108</v>
      </c>
      <c r="P26" s="46">
        <f t="shared" ref="P26:P27" si="46">N26-O26</f>
        <v>-4471.6661862611072</v>
      </c>
      <c r="Q26" s="14">
        <f t="shared" ref="Q26:Q27" si="47">P26/ABS(O26)</f>
        <v>-0.17057397684921813</v>
      </c>
      <c r="R26" s="14"/>
      <c r="S26" s="23">
        <f>S27</f>
        <v>29296.975524249992</v>
      </c>
      <c r="T26" s="23">
        <f t="shared" ref="T26:T27" si="48">N26-S26</f>
        <v>-7553.2349476499912</v>
      </c>
      <c r="U26" s="14">
        <f t="shared" ref="U26:U27" si="49">T26/ABS(S26)</f>
        <v>-0.25781620158701879</v>
      </c>
    </row>
    <row r="27" spans="2:21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46">
        <f>SUM(G27:M27)</f>
        <v>21743.740576600001</v>
      </c>
      <c r="O27" s="23">
        <v>26215.406762861108</v>
      </c>
      <c r="P27" s="46">
        <f t="shared" si="46"/>
        <v>-4471.6661862611072</v>
      </c>
      <c r="Q27" s="14">
        <f t="shared" si="47"/>
        <v>-0.17057397684921813</v>
      </c>
      <c r="R27" s="14"/>
      <c r="S27" s="23">
        <v>29296.975524249992</v>
      </c>
      <c r="T27" s="23">
        <f t="shared" si="48"/>
        <v>-7553.2349476499912</v>
      </c>
      <c r="U27" s="14">
        <f t="shared" si="49"/>
        <v>-0.25781620158701879</v>
      </c>
    </row>
    <row r="28" spans="2:21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4"/>
      <c r="R28" s="14"/>
      <c r="S28" s="24"/>
      <c r="T28" s="24"/>
      <c r="U28" s="14"/>
    </row>
    <row r="29" spans="2:21" s="5" customFormat="1" x14ac:dyDescent="0.35">
      <c r="B29" s="5" t="s">
        <v>3</v>
      </c>
      <c r="C29" s="6"/>
      <c r="D29" s="6"/>
      <c r="E29" s="6"/>
      <c r="F29" s="6"/>
      <c r="G29" s="25">
        <f t="shared" ref="G29:O29" si="50">+G9-G16</f>
        <v>-15500.604635465992</v>
      </c>
      <c r="H29" s="25">
        <f t="shared" si="50"/>
        <v>-20145.081018050027</v>
      </c>
      <c r="I29" s="25">
        <f t="shared" si="50"/>
        <v>-2602.4470992255083</v>
      </c>
      <c r="J29" s="25">
        <f t="shared" si="50"/>
        <v>38705.483892878023</v>
      </c>
      <c r="K29" s="25">
        <f t="shared" ref="K29:M29" si="51">+K9-K16</f>
        <v>-18214.806702129063</v>
      </c>
      <c r="L29" s="25">
        <f t="shared" si="51"/>
        <v>2280.4756833900756</v>
      </c>
      <c r="M29" s="25">
        <f t="shared" si="51"/>
        <v>-12746.454333968039</v>
      </c>
      <c r="N29" s="25">
        <f t="shared" si="50"/>
        <v>-28223.434212570428</v>
      </c>
      <c r="O29" s="25">
        <f t="shared" si="50"/>
        <v>-27026.95578484924</v>
      </c>
      <c r="P29" s="37">
        <f t="shared" ref="P29:P31" si="52">N29-O29</f>
        <v>-1196.4784277211875</v>
      </c>
      <c r="Q29" s="13">
        <f>P29/ABS(O29)</f>
        <v>-4.4269818519180354E-2</v>
      </c>
      <c r="R29" s="13"/>
      <c r="S29" s="25">
        <f>+S9-S16</f>
        <v>3396.9316139783477</v>
      </c>
      <c r="T29" s="25">
        <f t="shared" ref="T29:T31" si="53">N29-S29</f>
        <v>-31620.365826548776</v>
      </c>
      <c r="U29" s="13">
        <f>T29/ABS(S29)</f>
        <v>-9.3085082126561538</v>
      </c>
    </row>
    <row r="30" spans="2:21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14"/>
      <c r="R30" s="14"/>
      <c r="S30" s="25"/>
      <c r="T30" s="25"/>
      <c r="U30" s="14"/>
    </row>
    <row r="31" spans="2:21" s="5" customFormat="1" x14ac:dyDescent="0.35">
      <c r="B31" s="5" t="s">
        <v>4</v>
      </c>
      <c r="C31" s="6"/>
      <c r="D31" s="6"/>
      <c r="E31" s="6"/>
      <c r="F31" s="6"/>
      <c r="G31" s="25">
        <f t="shared" ref="G31:O31" si="54">G32+G33</f>
        <v>35084.898954922399</v>
      </c>
      <c r="H31" s="25">
        <f t="shared" ref="H31:N31" si="55">H32+H33</f>
        <v>3729.3169787699999</v>
      </c>
      <c r="I31" s="25">
        <f t="shared" ref="I31:J31" si="56">I32+I33</f>
        <v>16178.111524865602</v>
      </c>
      <c r="J31" s="25">
        <f t="shared" si="56"/>
        <v>15246.081584214</v>
      </c>
      <c r="K31" s="25">
        <f t="shared" ref="K31:M31" si="57">K32+K33</f>
        <v>17167.100464484</v>
      </c>
      <c r="L31" s="25">
        <f t="shared" si="57"/>
        <v>1543.7706077759999</v>
      </c>
      <c r="M31" s="25">
        <f t="shared" si="57"/>
        <v>19324.409017059999</v>
      </c>
      <c r="N31" s="25">
        <f t="shared" si="55"/>
        <v>108273.68913209201</v>
      </c>
      <c r="O31" s="25">
        <f t="shared" si="54"/>
        <v>94172.473395839857</v>
      </c>
      <c r="P31" s="37">
        <f t="shared" si="52"/>
        <v>14101.215736252154</v>
      </c>
      <c r="Q31" s="13">
        <f>P31/ABS(O31)</f>
        <v>0.14973819023505744</v>
      </c>
      <c r="R31" s="13"/>
      <c r="S31" s="25">
        <f t="shared" ref="S31" si="58">S32+S33</f>
        <v>100087.53406407731</v>
      </c>
      <c r="T31" s="25">
        <f t="shared" si="53"/>
        <v>8186.1550680147047</v>
      </c>
      <c r="U31" s="13">
        <f>T31/ABS(S31)</f>
        <v>8.1789956607121767E-2</v>
      </c>
    </row>
    <row r="32" spans="2:21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46">
        <f>SUM(G32:M32)</f>
        <v>104958.32953631</v>
      </c>
      <c r="O32" s="23">
        <v>90308.798197855256</v>
      </c>
      <c r="P32" s="46">
        <f t="shared" ref="P32:P33" si="59">N32-O32</f>
        <v>14649.531338454748</v>
      </c>
      <c r="Q32" s="14">
        <f t="shared" ref="Q32:Q33" si="60">P32/ABS(O32)</f>
        <v>0.16221599258091621</v>
      </c>
      <c r="R32" s="14"/>
      <c r="S32" s="23">
        <v>53594.360142150006</v>
      </c>
      <c r="T32" s="23">
        <f t="shared" ref="T32:T33" si="61">N32-S32</f>
        <v>51363.969394159998</v>
      </c>
      <c r="U32" s="14">
        <f t="shared" ref="U32:U33" si="62">T32/ABS(S32)</f>
        <v>0.95838385341154797</v>
      </c>
    </row>
    <row r="33" spans="2:21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46">
        <f>SUM(G33:M33)</f>
        <v>3315.3595957820003</v>
      </c>
      <c r="O33" s="23">
        <v>3863.6751979846022</v>
      </c>
      <c r="P33" s="46">
        <f t="shared" si="59"/>
        <v>-548.31560220260189</v>
      </c>
      <c r="Q33" s="14">
        <f t="shared" si="60"/>
        <v>-0.14191555296589584</v>
      </c>
      <c r="R33" s="14"/>
      <c r="S33" s="23">
        <v>46493.1739219273</v>
      </c>
      <c r="T33" s="23">
        <f t="shared" si="61"/>
        <v>-43177.814326145301</v>
      </c>
      <c r="U33" s="14">
        <f t="shared" si="62"/>
        <v>-0.92869147627242554</v>
      </c>
    </row>
    <row r="34" spans="2:21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4"/>
      <c r="R34" s="14"/>
      <c r="S34" s="23"/>
      <c r="T34" s="23"/>
      <c r="U34" s="14"/>
    </row>
    <row r="35" spans="2:21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37">
        <f>SUM(G35:M35)</f>
        <v>2542.6170714700002</v>
      </c>
      <c r="O35" s="28">
        <v>2339.6087875806857</v>
      </c>
      <c r="P35" s="37">
        <f t="shared" ref="P35:P36" si="63">N35-O35</f>
        <v>203.0082838893145</v>
      </c>
      <c r="Q35" s="13">
        <f>P35/ABS(O35)</f>
        <v>8.6770183531084635E-2</v>
      </c>
      <c r="R35" s="13"/>
      <c r="S35" s="28">
        <v>4871.9968904055459</v>
      </c>
      <c r="T35" s="25">
        <f t="shared" ref="T35:T36" si="64">N35-S35</f>
        <v>-2329.3798189355457</v>
      </c>
      <c r="U35" s="13">
        <f>T35/ABS(S35)</f>
        <v>-0.47811603154402826</v>
      </c>
    </row>
    <row r="36" spans="2:21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37">
        <f>SUM(G36:M36)</f>
        <v>2000</v>
      </c>
      <c r="O36" s="28">
        <v>2000</v>
      </c>
      <c r="P36" s="37">
        <f t="shared" si="63"/>
        <v>0</v>
      </c>
      <c r="Q36" s="13">
        <f>P36/ABS(O36)</f>
        <v>0</v>
      </c>
      <c r="R36" s="13"/>
      <c r="S36" s="28">
        <v>0</v>
      </c>
      <c r="T36" s="25">
        <f t="shared" si="64"/>
        <v>2000</v>
      </c>
      <c r="U36" s="13" t="s">
        <v>47</v>
      </c>
    </row>
    <row r="37" spans="2:21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14"/>
      <c r="R37" s="14"/>
      <c r="S37" s="25"/>
      <c r="T37" s="25"/>
      <c r="U37" s="14"/>
    </row>
    <row r="38" spans="2:21" s="5" customFormat="1" x14ac:dyDescent="0.35">
      <c r="B38" s="5" t="s">
        <v>5</v>
      </c>
      <c r="C38" s="6"/>
      <c r="D38" s="6"/>
      <c r="E38" s="6"/>
      <c r="F38" s="6"/>
      <c r="G38" s="25">
        <f t="shared" ref="G38:O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M38" si="66">K39+K40</f>
        <v>4787.5947883600002</v>
      </c>
      <c r="L38" s="25">
        <f t="shared" si="66"/>
        <v>10977.456763769998</v>
      </c>
      <c r="M38" s="25">
        <f t="shared" si="66"/>
        <v>17361.602147040001</v>
      </c>
      <c r="N38" s="25">
        <f t="shared" si="65"/>
        <v>120165.55820592001</v>
      </c>
      <c r="O38" s="25">
        <f t="shared" si="65"/>
        <v>120257.13194937215</v>
      </c>
      <c r="P38" s="37">
        <f t="shared" ref="P38:P40" si="67">N38-O38</f>
        <v>-91.57374345214339</v>
      </c>
      <c r="Q38" s="13">
        <f>P38/ABS(O38)</f>
        <v>-7.614828490230054E-4</v>
      </c>
      <c r="R38" s="13"/>
      <c r="S38" s="25">
        <f>S39+S40</f>
        <v>121906.4335396</v>
      </c>
      <c r="T38" s="25">
        <f t="shared" ref="T38" si="68">N38-S38</f>
        <v>-1740.8753336799855</v>
      </c>
      <c r="U38" s="13">
        <f>T38/ABS(S38)</f>
        <v>-1.4280422149455145E-2</v>
      </c>
    </row>
    <row r="39" spans="2:21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46">
        <f>SUM(G39:M39)</f>
        <v>50458.112897770006</v>
      </c>
      <c r="O39" s="23">
        <v>50451.904132928634</v>
      </c>
      <c r="P39" s="46">
        <f t="shared" si="67"/>
        <v>6.2087648413726129</v>
      </c>
      <c r="Q39" s="14">
        <f t="shared" ref="Q39:Q40" si="69">P39/ABS(O39)</f>
        <v>1.2306304287374389E-4</v>
      </c>
      <c r="R39" s="14"/>
      <c r="S39" s="23">
        <v>54932.143406849995</v>
      </c>
      <c r="T39" s="23">
        <f t="shared" ref="T39" si="70">N39-S39</f>
        <v>-4474.0305090799884</v>
      </c>
      <c r="U39" s="14">
        <f t="shared" ref="U39:U40" si="71">T39/ABS(S39)</f>
        <v>-8.144649437658899E-2</v>
      </c>
    </row>
    <row r="40" spans="2:21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46">
        <f>SUM(G40:M40)</f>
        <v>69707.445308149996</v>
      </c>
      <c r="O40" s="23">
        <v>69805.227816443512</v>
      </c>
      <c r="P40" s="46">
        <f t="shared" si="67"/>
        <v>-97.782508293516003</v>
      </c>
      <c r="Q40" s="14">
        <f t="shared" si="69"/>
        <v>-1.4007906191587857E-3</v>
      </c>
      <c r="R40" s="14"/>
      <c r="S40" s="23">
        <v>66974.29013275</v>
      </c>
      <c r="T40" s="23">
        <f t="shared" ref="T40" si="72">N40-S40</f>
        <v>2733.1551753999956</v>
      </c>
      <c r="U40" s="14">
        <f t="shared" si="71"/>
        <v>4.080902044624285E-2</v>
      </c>
    </row>
    <row r="41" spans="2:21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4"/>
      <c r="R41" s="14"/>
      <c r="S41" s="24"/>
      <c r="T41" s="24"/>
      <c r="U41" s="14"/>
    </row>
    <row r="42" spans="2:21" x14ac:dyDescent="0.35">
      <c r="B42" s="5" t="s">
        <v>6</v>
      </c>
      <c r="C42" s="6"/>
      <c r="D42" s="6"/>
      <c r="E42" s="6"/>
      <c r="F42" s="6"/>
      <c r="G42" s="25">
        <f t="shared" ref="G42:O42" si="73">+G29+G31-G38+G35-G36</f>
        <v>-22151.072093113591</v>
      </c>
      <c r="H42" s="25">
        <f t="shared" si="73"/>
        <v>-20449.146071130031</v>
      </c>
      <c r="I42" s="25">
        <f t="shared" si="73"/>
        <v>-1647.451413939905</v>
      </c>
      <c r="J42" s="25">
        <f t="shared" ref="J42:K42" si="74">+J29+J31-J38+J35-J36</f>
        <v>29747.48995676202</v>
      </c>
      <c r="K42" s="25">
        <f t="shared" si="74"/>
        <v>-7139.4495520550636</v>
      </c>
      <c r="L42" s="25">
        <f t="shared" ref="L42:M42" si="75">+L29+L31-L38+L35-L36</f>
        <v>-7583.2730603239233</v>
      </c>
      <c r="M42" s="25">
        <f t="shared" si="75"/>
        <v>-10349.783981128041</v>
      </c>
      <c r="N42" s="25">
        <f t="shared" si="73"/>
        <v>-39572.686214928428</v>
      </c>
      <c r="O42" s="25">
        <f t="shared" si="73"/>
        <v>-52772.005550800852</v>
      </c>
      <c r="P42" s="25">
        <f>N42-O42</f>
        <v>13199.319335872424</v>
      </c>
      <c r="Q42" s="13">
        <f>P42/ABS(O42)</f>
        <v>0.25011972158545553</v>
      </c>
      <c r="R42" s="13"/>
      <c r="S42" s="25">
        <f>+S29+S31-S38+S35-S36</f>
        <v>-13549.970971138795</v>
      </c>
      <c r="T42" s="25">
        <f t="shared" ref="T42" si="76">N42-S42</f>
        <v>-26022.715243789633</v>
      </c>
      <c r="U42" s="13">
        <f>T42/ABS(S42)</f>
        <v>-1.9204997043327672</v>
      </c>
    </row>
    <row r="43" spans="2:21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14"/>
      <c r="R43" s="14"/>
      <c r="S43" s="25"/>
      <c r="T43" s="25"/>
      <c r="U43" s="14"/>
    </row>
    <row r="44" spans="2:21" ht="16" thickBot="1" x14ac:dyDescent="0.4">
      <c r="B44" s="5" t="s">
        <v>7</v>
      </c>
      <c r="C44" s="6"/>
      <c r="D44" s="6"/>
      <c r="E44" s="6"/>
      <c r="F44" s="6"/>
      <c r="G44" s="25">
        <f t="shared" ref="G44:O44" si="77">+G29+G22</f>
        <v>-4126.486479425992</v>
      </c>
      <c r="H44" s="25">
        <f t="shared" si="77"/>
        <v>-3913.9371002400258</v>
      </c>
      <c r="I44" s="25">
        <f t="shared" si="77"/>
        <v>6886.5160483244908</v>
      </c>
      <c r="J44" s="25">
        <f t="shared" ref="J44:K44" si="78">+J29+J22</f>
        <v>54041.571131438017</v>
      </c>
      <c r="K44" s="25">
        <f t="shared" si="78"/>
        <v>-2386.8935685690612</v>
      </c>
      <c r="L44" s="25">
        <f t="shared" ref="L44:M44" si="79">+L29+L22</f>
        <v>20812.211251000077</v>
      </c>
      <c r="M44" s="25">
        <f t="shared" si="79"/>
        <v>-1171.3516108480399</v>
      </c>
      <c r="N44" s="25">
        <f t="shared" si="77"/>
        <v>70141.629671679577</v>
      </c>
      <c r="O44" s="25">
        <f t="shared" si="77"/>
        <v>72241.533203206258</v>
      </c>
      <c r="P44" s="25">
        <f>N44-O44</f>
        <v>-2099.903531526681</v>
      </c>
      <c r="Q44" s="13">
        <f>P44/ABS(O44)</f>
        <v>-2.9067815125406033E-2</v>
      </c>
      <c r="R44" s="35"/>
      <c r="S44" s="25">
        <f>+S29+S22</f>
        <v>107567.52378633835</v>
      </c>
      <c r="T44" s="25">
        <f t="shared" ref="T44" si="80">N44-S44</f>
        <v>-37425.894114658775</v>
      </c>
      <c r="U44" s="13">
        <f>T44/ABS(S44)</f>
        <v>-0.34792930800376071</v>
      </c>
    </row>
    <row r="45" spans="2:21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18"/>
      <c r="R45" s="34"/>
      <c r="S45" s="26"/>
      <c r="T45" s="26"/>
      <c r="U45" s="18"/>
    </row>
    <row r="46" spans="2:21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7"/>
      <c r="R46" s="17"/>
      <c r="S46" s="19"/>
      <c r="T46" s="19"/>
      <c r="U46" s="17"/>
    </row>
    <row r="47" spans="2:21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S47" s="19"/>
      <c r="T47" s="19"/>
    </row>
    <row r="48" spans="2:21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S48" s="19"/>
      <c r="T48" s="19"/>
    </row>
    <row r="49" spans="2:21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S49" s="19"/>
      <c r="T49" s="19"/>
    </row>
    <row r="50" spans="2:21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tr">
        <f>N6</f>
        <v>Prov.</v>
      </c>
      <c r="O50" s="47" t="str">
        <f>O6</f>
        <v>Second Supplementary Estimates</v>
      </c>
      <c r="P50" s="21"/>
      <c r="Q50" s="11"/>
      <c r="R50" s="36"/>
      <c r="S50" s="21" t="s">
        <v>48</v>
      </c>
      <c r="T50" s="21"/>
      <c r="U50" s="11"/>
    </row>
    <row r="51" spans="2:21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74</v>
      </c>
      <c r="N51" s="22" t="str">
        <f>N7</f>
        <v>Apr - Oct</v>
      </c>
      <c r="O51" s="22" t="str">
        <f>+O7</f>
        <v>Apr - Oct</v>
      </c>
      <c r="P51" s="22" t="str">
        <f>P7</f>
        <v>Diff</v>
      </c>
      <c r="Q51" s="12" t="str">
        <f>Q7</f>
        <v>Diff %</v>
      </c>
      <c r="R51" s="12"/>
      <c r="S51" s="22" t="str">
        <f>+S7</f>
        <v>Apr - Oct</v>
      </c>
      <c r="T51" s="22" t="str">
        <f>T7</f>
        <v>Diff</v>
      </c>
      <c r="U51" s="12" t="str">
        <f>U7</f>
        <v>Diff %</v>
      </c>
    </row>
    <row r="52" spans="2:21" x14ac:dyDescent="0.35">
      <c r="B52" s="3"/>
      <c r="C52" s="3"/>
      <c r="D52" s="3"/>
      <c r="E52" s="3"/>
      <c r="F52" s="3"/>
    </row>
    <row r="53" spans="2:21" x14ac:dyDescent="0.35">
      <c r="B53" s="4" t="s">
        <v>1</v>
      </c>
      <c r="C53" s="2"/>
      <c r="D53" s="2"/>
      <c r="E53" s="2"/>
      <c r="F53" s="2"/>
      <c r="G53" s="25">
        <f t="shared" ref="G53:N53" si="81">G55+G88+G90+G92+G94</f>
        <v>73939.081649347005</v>
      </c>
      <c r="H53" s="25">
        <f t="shared" si="81"/>
        <v>74295.32620507</v>
      </c>
      <c r="I53" s="25">
        <f t="shared" ref="I53:J53" si="82">I55+I88+I90+I92+I94</f>
        <v>83954.525822624506</v>
      </c>
      <c r="J53" s="25">
        <f t="shared" si="82"/>
        <v>143013.98903826799</v>
      </c>
      <c r="K53" s="25">
        <f t="shared" ref="K53:M53" si="83">K55+K88+K90+K92+K94</f>
        <v>73478.315659840911</v>
      </c>
      <c r="L53" s="25">
        <f t="shared" si="83"/>
        <v>88371.244092840003</v>
      </c>
      <c r="M53" s="25">
        <f t="shared" si="83"/>
        <v>71680.074121952013</v>
      </c>
      <c r="N53" s="25">
        <f t="shared" si="81"/>
        <v>608732.55658994243</v>
      </c>
      <c r="O53" s="25">
        <f t="shared" ref="O53" si="84">O55+O88+O90+O92+O94</f>
        <v>614234.1103703503</v>
      </c>
      <c r="P53" s="37">
        <f t="shared" ref="P53:P63" si="85">N53-O53</f>
        <v>-5501.5537804078776</v>
      </c>
      <c r="Q53" s="13">
        <f>P53/ABS(O53)</f>
        <v>-8.9567702078458891E-3</v>
      </c>
      <c r="R53" s="13"/>
      <c r="S53" s="25">
        <f t="shared" ref="S53" si="86">S55+S88+S90+S92+S94</f>
        <v>595351.52767574228</v>
      </c>
      <c r="T53" s="25">
        <f t="shared" ref="T53:T63" si="87">N53-S53</f>
        <v>13381.028914200142</v>
      </c>
      <c r="U53" s="13">
        <f>T53/ABS(S53)</f>
        <v>2.2475845432764402E-2</v>
      </c>
    </row>
    <row r="54" spans="2:21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14"/>
      <c r="R54" s="14"/>
      <c r="S54" s="25"/>
      <c r="T54" s="25"/>
      <c r="U54" s="14"/>
    </row>
    <row r="55" spans="2:21" x14ac:dyDescent="0.35">
      <c r="B55" s="4" t="s">
        <v>9</v>
      </c>
      <c r="C55" s="2"/>
      <c r="D55" s="2"/>
      <c r="E55" s="2"/>
      <c r="F55" s="2"/>
      <c r="G55" s="25">
        <f t="shared" ref="G55:N55" si="88">G57+G65+G80</f>
        <v>67665.022052820001</v>
      </c>
      <c r="H55" s="25">
        <f t="shared" si="88"/>
        <v>69681.086521499994</v>
      </c>
      <c r="I55" s="25">
        <f t="shared" ref="I55:J55" si="89">I57+I65+I80</f>
        <v>75959.499483784006</v>
      </c>
      <c r="J55" s="25">
        <f t="shared" si="89"/>
        <v>73376.514952254001</v>
      </c>
      <c r="K55" s="25">
        <f t="shared" ref="K55:M55" si="90">K57+K65+K80</f>
        <v>69493.370505610001</v>
      </c>
      <c r="L55" s="25">
        <f t="shared" si="90"/>
        <v>80734.429704010006</v>
      </c>
      <c r="M55" s="25">
        <f t="shared" si="90"/>
        <v>68189.276027072003</v>
      </c>
      <c r="N55" s="25">
        <f t="shared" si="88"/>
        <v>505099.19924704998</v>
      </c>
      <c r="O55" s="25">
        <f t="shared" ref="O55" si="91">O57+O65+O80</f>
        <v>507568.69858187996</v>
      </c>
      <c r="P55" s="37">
        <f t="shared" si="85"/>
        <v>-2469.4993348299759</v>
      </c>
      <c r="Q55" s="13">
        <f>P55/ABS(O55)</f>
        <v>-4.8653499353479169E-3</v>
      </c>
      <c r="R55" s="13"/>
      <c r="S55" s="25">
        <f t="shared" ref="S55" si="92">S57+S65+S80</f>
        <v>475692.72675260005</v>
      </c>
      <c r="T55" s="25">
        <f t="shared" si="87"/>
        <v>29406.472494449932</v>
      </c>
      <c r="U55" s="13">
        <f>T55/ABS(S55)</f>
        <v>6.1818209193986173E-2</v>
      </c>
    </row>
    <row r="56" spans="2:21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14"/>
      <c r="R56" s="14"/>
      <c r="S56" s="24"/>
      <c r="T56" s="24"/>
      <c r="U56" s="14"/>
    </row>
    <row r="57" spans="2:21" x14ac:dyDescent="0.35">
      <c r="B57" s="2"/>
      <c r="C57" s="2" t="s">
        <v>54</v>
      </c>
      <c r="D57" s="2"/>
      <c r="E57" s="2"/>
      <c r="F57" s="2"/>
      <c r="G57" s="23">
        <f t="shared" ref="G57:N57" si="93">SUM(G58:G63)</f>
        <v>18232.395819699999</v>
      </c>
      <c r="H57" s="23">
        <f t="shared" si="93"/>
        <v>19971.710871809999</v>
      </c>
      <c r="I57" s="23">
        <f t="shared" ref="I57:J57" si="94">SUM(I58:I63)</f>
        <v>28343.429010759999</v>
      </c>
      <c r="J57" s="23">
        <f t="shared" si="94"/>
        <v>20010.180658000001</v>
      </c>
      <c r="K57" s="23">
        <f t="shared" ref="K57:M57" si="95">SUM(K58:K63)</f>
        <v>20869.285742870001</v>
      </c>
      <c r="L57" s="23">
        <f t="shared" si="95"/>
        <v>29834.713790280002</v>
      </c>
      <c r="M57" s="23">
        <f t="shared" si="95"/>
        <v>15564.876172519202</v>
      </c>
      <c r="N57" s="23">
        <f t="shared" si="93"/>
        <v>152826.59206593921</v>
      </c>
      <c r="O57" s="23">
        <f t="shared" ref="O57" si="96">SUM(O58:O63)</f>
        <v>155582.7451314599</v>
      </c>
      <c r="P57" s="46">
        <f t="shared" si="85"/>
        <v>-2756.153065520688</v>
      </c>
      <c r="Q57" s="14">
        <f t="shared" ref="Q57:Q86" si="97">P57/ABS(O57)</f>
        <v>-1.7715030437288351E-2</v>
      </c>
      <c r="R57" s="14"/>
      <c r="S57" s="23">
        <f t="shared" ref="S57" si="98">SUM(S58:S63)</f>
        <v>146470.53612400001</v>
      </c>
      <c r="T57" s="23">
        <f t="shared" si="87"/>
        <v>6356.0559419392084</v>
      </c>
      <c r="U57" s="14">
        <f t="shared" ref="U57" si="99">T57/ABS(S57)</f>
        <v>4.339477488194797E-2</v>
      </c>
    </row>
    <row r="58" spans="2:21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46">
        <f t="shared" ref="N58:N62" si="100">SUM(G58:M58)</f>
        <v>849.18653204000009</v>
      </c>
      <c r="O58" s="23">
        <v>726.99268442000005</v>
      </c>
      <c r="P58" s="46">
        <f t="shared" si="85"/>
        <v>122.19384762000004</v>
      </c>
      <c r="Q58" s="14">
        <f t="shared" si="97"/>
        <v>0.16808126166700998</v>
      </c>
      <c r="R58" s="14"/>
      <c r="S58" s="23">
        <v>0</v>
      </c>
      <c r="T58" s="23">
        <f t="shared" si="87"/>
        <v>849.18653204000009</v>
      </c>
      <c r="U58" s="14" t="s">
        <v>47</v>
      </c>
    </row>
    <row r="59" spans="2:21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1483.583309112006</v>
      </c>
      <c r="N59" s="46">
        <f t="shared" si="100"/>
        <v>39173.174815112005</v>
      </c>
      <c r="O59" s="23">
        <v>39491.043527692113</v>
      </c>
      <c r="P59" s="46">
        <f t="shared" si="85"/>
        <v>-317.86871258010797</v>
      </c>
      <c r="Q59" s="14">
        <f t="shared" si="97"/>
        <v>-8.0491342893284253E-3</v>
      </c>
      <c r="R59" s="14"/>
      <c r="S59" s="23">
        <v>37216.231801000002</v>
      </c>
      <c r="T59" s="23">
        <f t="shared" si="87"/>
        <v>1956.9430141120029</v>
      </c>
      <c r="U59" s="14">
        <f t="shared" ref="U59:U63" si="101">T59/ABS(S59)</f>
        <v>5.2583050980981358E-2</v>
      </c>
    </row>
    <row r="60" spans="2:21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10016.89984190858</v>
      </c>
      <c r="N60" s="46">
        <f t="shared" si="100"/>
        <v>86394.255275908581</v>
      </c>
      <c r="O60" s="23">
        <v>88587.972442574392</v>
      </c>
      <c r="P60" s="46">
        <f t="shared" si="85"/>
        <v>-2193.7171666658105</v>
      </c>
      <c r="Q60" s="14">
        <f t="shared" si="97"/>
        <v>-2.4763149061661271E-2</v>
      </c>
      <c r="R60" s="14"/>
      <c r="S60" s="23">
        <v>82027.386811999997</v>
      </c>
      <c r="T60" s="23">
        <f t="shared" si="87"/>
        <v>4366.8684639085841</v>
      </c>
      <c r="U60" s="14">
        <f t="shared" si="101"/>
        <v>5.3236713171383676E-2</v>
      </c>
    </row>
    <row r="61" spans="2:21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274.72060105638519</v>
      </c>
      <c r="N61" s="46">
        <f t="shared" si="100"/>
        <v>1709.4750040563854</v>
      </c>
      <c r="O61" s="23">
        <v>1725.2364949127391</v>
      </c>
      <c r="P61" s="46">
        <f t="shared" si="85"/>
        <v>-15.761490856353703</v>
      </c>
      <c r="Q61" s="14">
        <f t="shared" si="97"/>
        <v>-9.1358436381505509E-3</v>
      </c>
      <c r="R61" s="14"/>
      <c r="S61" s="23">
        <v>2002.8508959999999</v>
      </c>
      <c r="T61" s="23">
        <f t="shared" si="87"/>
        <v>-293.37589194361453</v>
      </c>
      <c r="U61" s="14">
        <f t="shared" si="101"/>
        <v>-0.14647914756387065</v>
      </c>
    </row>
    <row r="62" spans="2:21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247.73517524608448</v>
      </c>
      <c r="N62" s="46">
        <f t="shared" si="100"/>
        <v>2747.9852872460847</v>
      </c>
      <c r="O62" s="23">
        <v>3016.8080016895501</v>
      </c>
      <c r="P62" s="46">
        <f t="shared" si="85"/>
        <v>-268.82271444346543</v>
      </c>
      <c r="Q62" s="14">
        <f t="shared" si="97"/>
        <v>-8.9108327176576185E-2</v>
      </c>
      <c r="R62" s="14"/>
      <c r="S62" s="23">
        <v>2991.6688210000002</v>
      </c>
      <c r="T62" s="23">
        <f t="shared" si="87"/>
        <v>-243.68353375391553</v>
      </c>
      <c r="U62" s="14">
        <f t="shared" si="101"/>
        <v>-8.1454047334177007E-2</v>
      </c>
    </row>
    <row r="63" spans="2:21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3419.7433975761464</v>
      </c>
      <c r="N63" s="46">
        <f>SUM(G63:M63)</f>
        <v>21952.515151576143</v>
      </c>
      <c r="O63" s="23">
        <v>22034.691980171119</v>
      </c>
      <c r="P63" s="46">
        <f t="shared" si="85"/>
        <v>-82.176828594976541</v>
      </c>
      <c r="Q63" s="14">
        <f t="shared" si="97"/>
        <v>-3.7294294228812888E-3</v>
      </c>
      <c r="R63" s="14"/>
      <c r="S63" s="23">
        <v>22232.397794</v>
      </c>
      <c r="T63" s="23">
        <f t="shared" si="87"/>
        <v>-279.88264242385776</v>
      </c>
      <c r="U63" s="14">
        <f t="shared" si="101"/>
        <v>-1.2588954417655817E-2</v>
      </c>
    </row>
    <row r="64" spans="2:21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14"/>
      <c r="R64" s="14"/>
      <c r="S64" s="23"/>
      <c r="T64" s="23"/>
      <c r="U64" s="14"/>
    </row>
    <row r="65" spans="2:21" x14ac:dyDescent="0.35">
      <c r="B65" s="2"/>
      <c r="C65" s="2" t="s">
        <v>53</v>
      </c>
      <c r="D65" s="2"/>
      <c r="E65" s="2"/>
      <c r="F65" s="2"/>
      <c r="G65" s="23">
        <f t="shared" ref="G65:O65" si="102">SUM(G66:G78)</f>
        <v>23660.710392639998</v>
      </c>
      <c r="H65" s="23">
        <f t="shared" ref="H65:N65" si="103">SUM(H66:H78)</f>
        <v>24253.700407</v>
      </c>
      <c r="I65" s="23">
        <f t="shared" ref="I65:J65" si="104">SUM(I66:I78)</f>
        <v>21311.17998316</v>
      </c>
      <c r="J65" s="23">
        <f t="shared" si="104"/>
        <v>24321.353938300002</v>
      </c>
      <c r="K65" s="23">
        <f t="shared" ref="K65:M65" si="105">SUM(K66:K78)</f>
        <v>22831.697838000004</v>
      </c>
      <c r="L65" s="23">
        <f t="shared" si="105"/>
        <v>23146.585763999999</v>
      </c>
      <c r="M65" s="23">
        <f t="shared" si="105"/>
        <v>26277.271186243797</v>
      </c>
      <c r="N65" s="23">
        <f t="shared" si="103"/>
        <v>165802.49950934382</v>
      </c>
      <c r="O65" s="23">
        <f t="shared" si="102"/>
        <v>161516.57421956386</v>
      </c>
      <c r="P65" s="46">
        <f t="shared" ref="P65:P78" si="106">N65-O65</f>
        <v>4285.9252897799597</v>
      </c>
      <c r="Q65" s="14">
        <f t="shared" si="97"/>
        <v>2.6535513834968539E-2</v>
      </c>
      <c r="R65" s="14"/>
      <c r="S65" s="23">
        <f t="shared" ref="S65" si="107">SUM(S66:S78)</f>
        <v>153396.50224716999</v>
      </c>
      <c r="T65" s="23">
        <f t="shared" ref="T65:T78" si="108">N65-S65</f>
        <v>12405.997262173827</v>
      </c>
      <c r="U65" s="14">
        <f t="shared" ref="U65:U66" si="109">T65/ABS(S65)</f>
        <v>8.0875359479734843E-2</v>
      </c>
    </row>
    <row r="66" spans="2:21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4.5673757135341377</v>
      </c>
      <c r="N66" s="46">
        <f t="shared" ref="N66:N77" si="110">SUM(G66:M66)</f>
        <v>35.741235713534138</v>
      </c>
      <c r="O66" s="31">
        <v>28.733235333333326</v>
      </c>
      <c r="P66" s="46">
        <f t="shared" si="106"/>
        <v>7.0080003802008122</v>
      </c>
      <c r="Q66" s="14">
        <f t="shared" si="97"/>
        <v>0.24389875692386284</v>
      </c>
      <c r="R66" s="14"/>
      <c r="S66" s="31">
        <v>41.577366999999995</v>
      </c>
      <c r="T66" s="23">
        <f t="shared" si="108"/>
        <v>-5.8361312864658572</v>
      </c>
      <c r="U66" s="14">
        <f t="shared" si="109"/>
        <v>-0.14036798642073361</v>
      </c>
    </row>
    <row r="67" spans="2:21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1203.2340463284593</v>
      </c>
      <c r="N67" s="46">
        <f t="shared" si="110"/>
        <v>14356.000572328459</v>
      </c>
      <c r="O67" s="31">
        <v>14315.864767404233</v>
      </c>
      <c r="P67" s="46">
        <f t="shared" si="106"/>
        <v>40.13580492422625</v>
      </c>
      <c r="Q67" s="14">
        <f t="shared" si="97"/>
        <v>2.8035892749986987E-3</v>
      </c>
      <c r="R67" s="14"/>
      <c r="S67" s="31">
        <v>11596.480894</v>
      </c>
      <c r="T67" s="23">
        <f t="shared" si="108"/>
        <v>2759.5196783284591</v>
      </c>
      <c r="U67" s="14">
        <f t="shared" ref="U67:U71" si="111">T67/ABS(S67)</f>
        <v>0.23796181820609302</v>
      </c>
    </row>
    <row r="68" spans="2:21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280.14950593035684</v>
      </c>
      <c r="N68" s="46">
        <f t="shared" si="110"/>
        <v>767.42887193035688</v>
      </c>
      <c r="O68" s="31">
        <v>694.99175260474465</v>
      </c>
      <c r="P68" s="46">
        <f t="shared" si="106"/>
        <v>72.43711932561223</v>
      </c>
      <c r="Q68" s="14">
        <f t="shared" si="97"/>
        <v>0.10422730781210958</v>
      </c>
      <c r="R68" s="14"/>
      <c r="S68" s="31">
        <v>710.25716700000009</v>
      </c>
      <c r="T68" s="23">
        <f t="shared" si="108"/>
        <v>57.171704930356782</v>
      </c>
      <c r="U68" s="14">
        <f t="shared" si="111"/>
        <v>8.0494372442364626E-2</v>
      </c>
    </row>
    <row r="69" spans="2:21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575.15932763250964</v>
      </c>
      <c r="N69" s="46">
        <f t="shared" si="110"/>
        <v>3318.5312836325097</v>
      </c>
      <c r="O69" s="31">
        <v>3212.8550600757371</v>
      </c>
      <c r="P69" s="46">
        <f t="shared" si="106"/>
        <v>105.67622355677258</v>
      </c>
      <c r="Q69" s="14">
        <f t="shared" si="97"/>
        <v>3.2891687169442824E-2</v>
      </c>
      <c r="R69" s="14"/>
      <c r="S69" s="31">
        <v>3080.4602639999998</v>
      </c>
      <c r="T69" s="23">
        <f t="shared" si="108"/>
        <v>238.07101963250989</v>
      </c>
      <c r="U69" s="14">
        <f t="shared" si="111"/>
        <v>7.7284236519698832E-2</v>
      </c>
    </row>
    <row r="70" spans="2:21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60.151797725527111</v>
      </c>
      <c r="N70" s="46">
        <f t="shared" si="110"/>
        <v>712.68517182552716</v>
      </c>
      <c r="O70" s="31">
        <v>711.4383837921049</v>
      </c>
      <c r="P70" s="46">
        <f t="shared" si="106"/>
        <v>1.2467880334222627</v>
      </c>
      <c r="Q70" s="14">
        <f t="shared" si="97"/>
        <v>1.7524891288218667E-3</v>
      </c>
      <c r="R70" s="14"/>
      <c r="S70" s="31">
        <v>1112.2647109100001</v>
      </c>
      <c r="T70" s="23">
        <f t="shared" si="108"/>
        <v>-399.57953908447291</v>
      </c>
      <c r="U70" s="14">
        <f t="shared" si="111"/>
        <v>-0.35924859897564909</v>
      </c>
    </row>
    <row r="71" spans="2:21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52.214230467610662</v>
      </c>
      <c r="N71" s="46">
        <f t="shared" si="110"/>
        <v>145.36837846761065</v>
      </c>
      <c r="O71" s="31">
        <v>140.4974766903068</v>
      </c>
      <c r="P71" s="46">
        <f t="shared" si="106"/>
        <v>4.8709017773038568</v>
      </c>
      <c r="Q71" s="14">
        <f t="shared" si="97"/>
        <v>3.4668962689206148E-2</v>
      </c>
      <c r="R71" s="14"/>
      <c r="S71" s="31">
        <v>164.89280099999999</v>
      </c>
      <c r="T71" s="23">
        <f t="shared" si="108"/>
        <v>-19.524422532389337</v>
      </c>
      <c r="U71" s="14">
        <f t="shared" si="111"/>
        <v>-0.11840676132604078</v>
      </c>
    </row>
    <row r="72" spans="2:21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1027.9508794913843</v>
      </c>
      <c r="N72" s="46">
        <f t="shared" si="110"/>
        <v>5553.3530454913844</v>
      </c>
      <c r="O72" s="31">
        <v>5434.5295649817035</v>
      </c>
      <c r="P72" s="46">
        <f t="shared" si="106"/>
        <v>118.82348050968085</v>
      </c>
      <c r="Q72" s="14">
        <f t="shared" si="97"/>
        <v>2.1864538427638656E-2</v>
      </c>
      <c r="R72" s="14"/>
      <c r="S72" s="31">
        <v>4860.6842859999997</v>
      </c>
      <c r="T72" s="23">
        <f t="shared" si="108"/>
        <v>692.66875949138466</v>
      </c>
      <c r="U72" s="14">
        <f t="shared" ref="U72:U78" si="112">T72/ABS(S72)</f>
        <v>0.14250437155246759</v>
      </c>
    </row>
    <row r="73" spans="2:21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269.51316052342963</v>
      </c>
      <c r="N73" s="46">
        <f t="shared" si="110"/>
        <v>2099.9107095234294</v>
      </c>
      <c r="O73" s="31">
        <v>2039.7336744045811</v>
      </c>
      <c r="P73" s="46">
        <f t="shared" si="106"/>
        <v>60.17703511884838</v>
      </c>
      <c r="Q73" s="14">
        <f t="shared" si="97"/>
        <v>2.9502398216970489E-2</v>
      </c>
      <c r="R73" s="14"/>
      <c r="S73" s="31">
        <v>1953.7558569999999</v>
      </c>
      <c r="T73" s="23">
        <f t="shared" si="108"/>
        <v>146.15485252342955</v>
      </c>
      <c r="U73" s="14">
        <f t="shared" si="112"/>
        <v>7.4807121882593322E-2</v>
      </c>
    </row>
    <row r="74" spans="2:21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5276.8987670226797</v>
      </c>
      <c r="N74" s="46">
        <f t="shared" si="110"/>
        <v>31839.496399022675</v>
      </c>
      <c r="O74" s="31">
        <v>31122.26711548413</v>
      </c>
      <c r="P74" s="46">
        <f t="shared" si="106"/>
        <v>717.22928353854513</v>
      </c>
      <c r="Q74" s="14">
        <f t="shared" si="97"/>
        <v>2.304553459672946E-2</v>
      </c>
      <c r="R74" s="14"/>
      <c r="S74" s="31">
        <v>29102.293174260001</v>
      </c>
      <c r="T74" s="23">
        <f t="shared" si="108"/>
        <v>2737.2032247626739</v>
      </c>
      <c r="U74" s="14">
        <f t="shared" si="112"/>
        <v>9.40545546831216E-2</v>
      </c>
    </row>
    <row r="75" spans="2:21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254.30135400770101</v>
      </c>
      <c r="N75" s="46">
        <f t="shared" si="110"/>
        <v>1464.165026007701</v>
      </c>
      <c r="O75" s="31">
        <v>1434.552123586036</v>
      </c>
      <c r="P75" s="46">
        <f t="shared" si="106"/>
        <v>29.612902421665012</v>
      </c>
      <c r="Q75" s="14">
        <f t="shared" si="97"/>
        <v>2.0642611679832074E-2</v>
      </c>
      <c r="R75" s="14"/>
      <c r="S75" s="31">
        <v>1577.2630810000001</v>
      </c>
      <c r="T75" s="23">
        <f t="shared" si="108"/>
        <v>-113.09805499229901</v>
      </c>
      <c r="U75" s="14">
        <f t="shared" si="112"/>
        <v>-7.1705257261581085E-2</v>
      </c>
    </row>
    <row r="76" spans="2:21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218.15739277934583</v>
      </c>
      <c r="N76" s="46">
        <f t="shared" si="110"/>
        <v>1764.9115537793457</v>
      </c>
      <c r="O76" s="31">
        <v>1792.173214776255</v>
      </c>
      <c r="P76" s="46">
        <f t="shared" si="106"/>
        <v>-27.261660996909313</v>
      </c>
      <c r="Q76" s="14">
        <f t="shared" si="97"/>
        <v>-1.5211510121979372E-2</v>
      </c>
      <c r="R76" s="14"/>
      <c r="S76" s="31">
        <v>1579.4492189999999</v>
      </c>
      <c r="T76" s="23">
        <f t="shared" si="108"/>
        <v>185.46233477934584</v>
      </c>
      <c r="U76" s="14">
        <f t="shared" si="112"/>
        <v>0.1174221573877304</v>
      </c>
    </row>
    <row r="77" spans="2:21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16366.770388621262</v>
      </c>
      <c r="N77" s="46">
        <f t="shared" si="110"/>
        <v>98196.973421621282</v>
      </c>
      <c r="O77" s="31">
        <v>95287.587479105889</v>
      </c>
      <c r="P77" s="46">
        <f t="shared" si="106"/>
        <v>2909.3859425153933</v>
      </c>
      <c r="Q77" s="14">
        <f t="shared" si="97"/>
        <v>3.0532685520591511E-2</v>
      </c>
      <c r="R77" s="14"/>
      <c r="S77" s="31">
        <v>92918.598417999994</v>
      </c>
      <c r="T77" s="23">
        <f t="shared" si="108"/>
        <v>5278.3750036212878</v>
      </c>
      <c r="U77" s="14">
        <f t="shared" si="112"/>
        <v>5.6806442342965564E-2</v>
      </c>
    </row>
    <row r="78" spans="2:21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46">
        <f>SUM(G78:M78)</f>
        <v>5547.9338399999997</v>
      </c>
      <c r="O78" s="31">
        <v>5301.3503713248028</v>
      </c>
      <c r="P78" s="46">
        <f t="shared" si="106"/>
        <v>246.58346867519685</v>
      </c>
      <c r="Q78" s="14">
        <f t="shared" si="97"/>
        <v>4.6513331774669299E-2</v>
      </c>
      <c r="R78" s="14"/>
      <c r="S78" s="31">
        <v>4698.5250079999996</v>
      </c>
      <c r="T78" s="23">
        <f t="shared" si="108"/>
        <v>849.40883200000007</v>
      </c>
      <c r="U78" s="14">
        <f t="shared" si="112"/>
        <v>0.1807820178787479</v>
      </c>
    </row>
    <row r="79" spans="2:21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14"/>
      <c r="R79" s="14"/>
      <c r="S79" s="27"/>
      <c r="T79" s="27"/>
      <c r="U79" s="14"/>
    </row>
    <row r="80" spans="2:21" x14ac:dyDescent="0.35">
      <c r="B80" s="2"/>
      <c r="C80" s="2" t="s">
        <v>22</v>
      </c>
      <c r="D80" s="2"/>
      <c r="E80" s="2"/>
      <c r="F80" s="2"/>
      <c r="G80" s="23">
        <f t="shared" ref="G80:O80" si="113">SUM(G81:G86)</f>
        <v>25771.91584048</v>
      </c>
      <c r="H80" s="23">
        <f t="shared" si="113"/>
        <v>25455.675242689995</v>
      </c>
      <c r="I80" s="23">
        <f t="shared" si="113"/>
        <v>26304.890489863999</v>
      </c>
      <c r="J80" s="23">
        <f t="shared" si="113"/>
        <v>29044.980355953998</v>
      </c>
      <c r="K80" s="23">
        <f t="shared" ref="K80:M80" si="114">SUM(K81:K86)</f>
        <v>25792.38692474</v>
      </c>
      <c r="L80" s="23">
        <f t="shared" si="114"/>
        <v>27753.130149730001</v>
      </c>
      <c r="M80" s="23">
        <f t="shared" si="114"/>
        <v>26347.128668309</v>
      </c>
      <c r="N80" s="23">
        <f t="shared" si="113"/>
        <v>186470.10767176698</v>
      </c>
      <c r="O80" s="23">
        <f t="shared" si="113"/>
        <v>190469.37923085617</v>
      </c>
      <c r="P80" s="46">
        <f>N80-O80</f>
        <v>-3999.2715590891894</v>
      </c>
      <c r="Q80" s="14">
        <f t="shared" si="97"/>
        <v>-2.0996926515111487E-2</v>
      </c>
      <c r="R80" s="14"/>
      <c r="S80" s="23">
        <f>SUM(S81:S86)</f>
        <v>175825.68838143002</v>
      </c>
      <c r="T80" s="23">
        <f>N80-S80</f>
        <v>10644.419290336955</v>
      </c>
      <c r="U80" s="14">
        <f t="shared" ref="U80:U86" si="115">T80/ABS(S80)</f>
        <v>6.0539613911508361E-2</v>
      </c>
    </row>
    <row r="81" spans="1:21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5856.3301357892151</v>
      </c>
      <c r="N81" s="46">
        <f t="shared" ref="N81:N85" si="116">SUM(G81:M81)</f>
        <v>41554.046457847217</v>
      </c>
      <c r="O81" s="31">
        <v>42642.55970158639</v>
      </c>
      <c r="P81" s="46">
        <f t="shared" ref="P81:P86" si="117">N81-O81</f>
        <v>-1088.513243739173</v>
      </c>
      <c r="Q81" s="14">
        <f t="shared" si="97"/>
        <v>-2.55264517739229E-2</v>
      </c>
      <c r="R81" s="14"/>
      <c r="S81" s="31">
        <v>38408.494127590013</v>
      </c>
      <c r="T81" s="23">
        <f t="shared" ref="T81:T94" si="118">N81-S81</f>
        <v>3145.5523302572037</v>
      </c>
      <c r="U81" s="14">
        <f t="shared" si="115"/>
        <v>8.1897309480760294E-2</v>
      </c>
    </row>
    <row r="82" spans="1:21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410.62077986473105</v>
      </c>
      <c r="N82" s="46">
        <f t="shared" si="116"/>
        <v>2683.0700340847311</v>
      </c>
      <c r="O82" s="31">
        <v>2787.2092920430032</v>
      </c>
      <c r="P82" s="46">
        <f t="shared" si="117"/>
        <v>-104.13925795827208</v>
      </c>
      <c r="Q82" s="14">
        <f t="shared" si="97"/>
        <v>-3.7363271662293723E-2</v>
      </c>
      <c r="R82" s="14"/>
      <c r="S82" s="31">
        <v>2322.8859397300002</v>
      </c>
      <c r="T82" s="23">
        <f t="shared" si="118"/>
        <v>360.18409435473086</v>
      </c>
      <c r="U82" s="14">
        <f t="shared" si="115"/>
        <v>0.15505888093523729</v>
      </c>
    </row>
    <row r="83" spans="1:21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1854.0124666112079</v>
      </c>
      <c r="N83" s="46">
        <f t="shared" si="116"/>
        <v>17658.548912801209</v>
      </c>
      <c r="O83" s="31">
        <v>17816.765222443042</v>
      </c>
      <c r="P83" s="46">
        <f t="shared" si="117"/>
        <v>-158.2163096418335</v>
      </c>
      <c r="Q83" s="14">
        <f t="shared" si="97"/>
        <v>-8.8801927659985635E-3</v>
      </c>
      <c r="R83" s="14"/>
      <c r="S83" s="31">
        <v>16683.812239210001</v>
      </c>
      <c r="T83" s="23">
        <f t="shared" si="118"/>
        <v>974.73667359120736</v>
      </c>
      <c r="U83" s="14">
        <f t="shared" si="115"/>
        <v>5.8424097539314095E-2</v>
      </c>
    </row>
    <row r="84" spans="1:21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11430.768313524153</v>
      </c>
      <c r="N84" s="46">
        <f t="shared" si="116"/>
        <v>79518.740725314143</v>
      </c>
      <c r="O84" s="31">
        <v>81253.60087979013</v>
      </c>
      <c r="P84" s="46">
        <f t="shared" si="117"/>
        <v>-1734.8601544759877</v>
      </c>
      <c r="Q84" s="14">
        <f t="shared" si="97"/>
        <v>-2.1351178725514085E-2</v>
      </c>
      <c r="R84" s="14"/>
      <c r="S84" s="31">
        <v>73453.482738160004</v>
      </c>
      <c r="T84" s="23">
        <f t="shared" si="118"/>
        <v>6065.2579871541384</v>
      </c>
      <c r="U84" s="14">
        <f t="shared" si="115"/>
        <v>8.2572776144257093E-2</v>
      </c>
    </row>
    <row r="85" spans="1:21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6297.0201634855166</v>
      </c>
      <c r="N85" s="46">
        <f t="shared" si="116"/>
        <v>41698.624473095522</v>
      </c>
      <c r="O85" s="31">
        <v>42525.220178471238</v>
      </c>
      <c r="P85" s="46">
        <f t="shared" si="117"/>
        <v>-826.59570537571562</v>
      </c>
      <c r="Q85" s="14">
        <f t="shared" si="97"/>
        <v>-1.9437776028122411E-2</v>
      </c>
      <c r="R85" s="14"/>
      <c r="S85" s="31">
        <v>41689.868932130004</v>
      </c>
      <c r="T85" s="23">
        <f t="shared" si="118"/>
        <v>8.7555409655178664</v>
      </c>
      <c r="U85" s="14">
        <f t="shared" si="115"/>
        <v>2.1001603482543094E-4</v>
      </c>
    </row>
    <row r="86" spans="1:21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498.37680903417498</v>
      </c>
      <c r="N86" s="46">
        <f>SUM(G86:M86)</f>
        <v>3357.0770686241754</v>
      </c>
      <c r="O86" s="31">
        <v>3444.0239565223774</v>
      </c>
      <c r="P86" s="46">
        <f t="shared" si="117"/>
        <v>-86.946887898202021</v>
      </c>
      <c r="Q86" s="14">
        <f t="shared" si="97"/>
        <v>-2.524572679976278E-2</v>
      </c>
      <c r="R86" s="14"/>
      <c r="S86" s="31">
        <v>3267.1444046099996</v>
      </c>
      <c r="T86" s="23">
        <f t="shared" si="118"/>
        <v>89.932664014175771</v>
      </c>
      <c r="U86" s="14">
        <f t="shared" si="115"/>
        <v>2.7526381719546637E-2</v>
      </c>
    </row>
    <row r="87" spans="1:21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14"/>
      <c r="R87" s="14"/>
      <c r="S87" s="24"/>
      <c r="T87" s="24"/>
      <c r="U87" s="14"/>
    </row>
    <row r="88" spans="1:21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37">
        <f>SUM(G88:M88)</f>
        <v>102454.76592374001</v>
      </c>
      <c r="O88" s="25">
        <v>105042.08395833576</v>
      </c>
      <c r="P88" s="37">
        <f>N88-O88</f>
        <v>-2587.3180345957517</v>
      </c>
      <c r="Q88" s="13">
        <f>P88/ABS(O88)</f>
        <v>-2.4631251943002141E-2</v>
      </c>
      <c r="R88" s="13"/>
      <c r="S88" s="25">
        <v>115562.08089530672</v>
      </c>
      <c r="T88" s="25">
        <f t="shared" si="118"/>
        <v>-13107.31497156671</v>
      </c>
      <c r="U88" s="13">
        <f>T88/ABS(S88)</f>
        <v>-0.11342228237860533</v>
      </c>
    </row>
    <row r="89" spans="1:21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13"/>
      <c r="R89" s="13"/>
      <c r="S89" s="25"/>
      <c r="T89" s="25"/>
      <c r="U89" s="13"/>
    </row>
    <row r="90" spans="1:21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37">
        <f>SUM(G90:M90)</f>
        <v>0</v>
      </c>
      <c r="O90" s="28">
        <v>0</v>
      </c>
      <c r="P90" s="37">
        <f>N90-O90</f>
        <v>0</v>
      </c>
      <c r="Q90" s="13">
        <v>0</v>
      </c>
      <c r="R90" s="13"/>
      <c r="S90" s="28">
        <v>0</v>
      </c>
      <c r="T90" s="25">
        <f t="shared" si="118"/>
        <v>0</v>
      </c>
      <c r="U90" s="13">
        <v>0</v>
      </c>
    </row>
    <row r="91" spans="1:21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13"/>
      <c r="R91" s="13"/>
      <c r="S91" s="25"/>
      <c r="T91" s="25"/>
      <c r="U91" s="13"/>
    </row>
    <row r="92" spans="1:21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37">
        <f>SUM(G92:M92)</f>
        <v>0</v>
      </c>
      <c r="O92" s="25">
        <v>0</v>
      </c>
      <c r="P92" s="37">
        <f>N92-O92</f>
        <v>0</v>
      </c>
      <c r="Q92" s="13">
        <v>0</v>
      </c>
      <c r="R92" s="13"/>
      <c r="S92" s="25">
        <v>0</v>
      </c>
      <c r="T92" s="25">
        <f t="shared" si="118"/>
        <v>0</v>
      </c>
      <c r="U92" s="13">
        <v>0</v>
      </c>
    </row>
    <row r="93" spans="1:21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13"/>
      <c r="R93" s="13"/>
      <c r="S93" s="25"/>
      <c r="T93" s="25"/>
      <c r="U93" s="13"/>
    </row>
    <row r="94" spans="1:21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f>SUM(G94:M94)</f>
        <v>1178.5914191524</v>
      </c>
      <c r="O94" s="37">
        <v>1623.3278301345999</v>
      </c>
      <c r="P94" s="37">
        <f>N94-O94</f>
        <v>-444.73641098219991</v>
      </c>
      <c r="Q94" s="38">
        <f>P94/ABS(O94)</f>
        <v>-0.27396586365757319</v>
      </c>
      <c r="R94" s="38"/>
      <c r="S94" s="37">
        <v>4096.7200278356004</v>
      </c>
      <c r="T94" s="25">
        <f t="shared" si="118"/>
        <v>-2918.1286086832006</v>
      </c>
      <c r="U94" s="38">
        <f>T94/ABS(S94)</f>
        <v>-0.7123085270303231</v>
      </c>
    </row>
    <row r="95" spans="1:21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1"/>
      <c r="R95" s="41"/>
      <c r="S95" s="40"/>
      <c r="T95" s="40"/>
      <c r="U95" s="41"/>
    </row>
    <row r="96" spans="1:21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3"/>
      <c r="R96" s="43"/>
      <c r="S96" s="42"/>
      <c r="T96" s="42"/>
      <c r="U96" s="43"/>
    </row>
    <row r="97" spans="1:21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15"/>
      <c r="R97" s="15"/>
      <c r="S97" s="29"/>
      <c r="T97" s="29"/>
      <c r="U97" s="15"/>
    </row>
    <row r="98" spans="1:21" x14ac:dyDescent="0.35">
      <c r="A98" s="33" t="s">
        <v>75</v>
      </c>
      <c r="Q98" s="16"/>
      <c r="R98" s="16"/>
      <c r="U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N19 N22 O51 N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2025-12-05T21:26:16Z</dcterms:modified>
</cp:coreProperties>
</file>