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0DF1927B-120F-44DF-9B5E-96C75E470C00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" l="1"/>
  <c r="O18" i="2"/>
  <c r="O21" i="2"/>
  <c r="O20" i="2"/>
  <c r="O24" i="2"/>
  <c r="O23" i="2"/>
  <c r="O27" i="2"/>
  <c r="O33" i="2"/>
  <c r="O32" i="2"/>
  <c r="O36" i="2"/>
  <c r="O35" i="2"/>
  <c r="O39" i="2"/>
  <c r="O59" i="2"/>
  <c r="O60" i="2"/>
  <c r="O61" i="2"/>
  <c r="O62" i="2"/>
  <c r="O63" i="2"/>
  <c r="O58" i="2"/>
  <c r="O67" i="2"/>
  <c r="O68" i="2"/>
  <c r="O69" i="2"/>
  <c r="O70" i="2"/>
  <c r="O71" i="2"/>
  <c r="O72" i="2"/>
  <c r="O73" i="2"/>
  <c r="O74" i="2"/>
  <c r="O75" i="2"/>
  <c r="O76" i="2"/>
  <c r="O77" i="2"/>
  <c r="O78" i="2"/>
  <c r="O66" i="2"/>
  <c r="O82" i="2"/>
  <c r="O83" i="2"/>
  <c r="O84" i="2"/>
  <c r="O85" i="2"/>
  <c r="O86" i="2"/>
  <c r="O81" i="2"/>
  <c r="O94" i="2"/>
  <c r="O92" i="2"/>
  <c r="O90" i="2"/>
  <c r="O88" i="2"/>
  <c r="N19" i="2" l="1"/>
  <c r="N17" i="2" s="1"/>
  <c r="N16" i="2" s="1"/>
  <c r="N22" i="2"/>
  <c r="N26" i="2"/>
  <c r="N31" i="2"/>
  <c r="N38" i="2"/>
  <c r="N57" i="2"/>
  <c r="N65" i="2"/>
  <c r="N55" i="2" s="1"/>
  <c r="N53" i="2" s="1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M17" i="2" l="1"/>
  <c r="M16" i="2" s="1"/>
  <c r="N10" i="2"/>
  <c r="N9" i="2" s="1"/>
  <c r="N29" i="2" s="1"/>
  <c r="M55" i="2"/>
  <c r="M53" i="2"/>
  <c r="M10" i="2"/>
  <c r="M9" i="2" s="1"/>
  <c r="M29" i="2" s="1"/>
  <c r="M44" i="2" s="1"/>
  <c r="L57" i="2"/>
  <c r="L65" i="2"/>
  <c r="L80" i="2"/>
  <c r="L19" i="2"/>
  <c r="L22" i="2"/>
  <c r="L26" i="2"/>
  <c r="L31" i="2"/>
  <c r="L38" i="2"/>
  <c r="T7" i="2"/>
  <c r="P7" i="2"/>
  <c r="K57" i="2"/>
  <c r="K65" i="2"/>
  <c r="K80" i="2"/>
  <c r="K11" i="2"/>
  <c r="K12" i="2"/>
  <c r="K13" i="2"/>
  <c r="K14" i="2"/>
  <c r="K19" i="2"/>
  <c r="K22" i="2"/>
  <c r="K26" i="2"/>
  <c r="K31" i="2"/>
  <c r="K38" i="2"/>
  <c r="N42" i="2" l="1"/>
  <c r="N44" i="2"/>
  <c r="M42" i="2"/>
  <c r="L17" i="2"/>
  <c r="L16" i="2" s="1"/>
  <c r="L55" i="2"/>
  <c r="K17" i="2"/>
  <c r="K16" i="2" s="1"/>
  <c r="K55" i="2"/>
  <c r="K53" i="2" s="1"/>
  <c r="P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/>
  <c r="L44" i="2" s="1"/>
  <c r="L42" i="2"/>
  <c r="K10" i="2"/>
  <c r="K9" i="2" s="1"/>
  <c r="K29" i="2" s="1"/>
  <c r="J17" i="2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K42" i="2" l="1"/>
  <c r="K44" i="2"/>
  <c r="J29" i="2"/>
  <c r="J42" i="2" s="1"/>
  <c r="I17" i="2"/>
  <c r="I16" i="2"/>
  <c r="I55" i="2"/>
  <c r="I10" i="2" s="1"/>
  <c r="I9" i="2" s="1"/>
  <c r="J44" i="2" l="1"/>
  <c r="I29" i="2"/>
  <c r="I42" i="2" s="1"/>
  <c r="I53" i="2"/>
  <c r="I44" i="2" l="1"/>
  <c r="U20" i="2" l="1"/>
  <c r="U40" i="2"/>
  <c r="U61" i="2"/>
  <c r="U75" i="2"/>
  <c r="U92" i="2"/>
  <c r="Q24" i="2"/>
  <c r="Q27" i="2"/>
  <c r="Q62" i="2"/>
  <c r="Q61" i="2"/>
  <c r="Q72" i="2"/>
  <c r="Q71" i="2"/>
  <c r="Q67" i="2"/>
  <c r="Q83" i="2"/>
  <c r="Q82" i="2"/>
  <c r="Q18" i="2"/>
  <c r="Q21" i="2"/>
  <c r="Q20" i="2"/>
  <c r="U24" i="2"/>
  <c r="O22" i="2"/>
  <c r="U27" i="2"/>
  <c r="U33" i="2"/>
  <c r="U32" i="2"/>
  <c r="U36" i="2"/>
  <c r="U35" i="2"/>
  <c r="Q40" i="2"/>
  <c r="O38" i="2"/>
  <c r="U63" i="2"/>
  <c r="U62" i="2"/>
  <c r="Q60" i="2"/>
  <c r="Q59" i="2"/>
  <c r="Q58" i="2"/>
  <c r="R58" i="2" s="1"/>
  <c r="Q78" i="2"/>
  <c r="Q77" i="2"/>
  <c r="Q76" i="2"/>
  <c r="Q75" i="2"/>
  <c r="U74" i="2"/>
  <c r="U73" i="2"/>
  <c r="U72" i="2"/>
  <c r="U71" i="2"/>
  <c r="Q70" i="2"/>
  <c r="Q69" i="2"/>
  <c r="Q68" i="2"/>
  <c r="U67" i="2"/>
  <c r="Q66" i="2"/>
  <c r="R66" i="2" s="1"/>
  <c r="U86" i="2"/>
  <c r="U85" i="2"/>
  <c r="U84" i="2"/>
  <c r="U83" i="2"/>
  <c r="U82" i="2"/>
  <c r="Q81" i="2"/>
  <c r="O11" i="2"/>
  <c r="U90" i="2"/>
  <c r="O13" i="2"/>
  <c r="O14" i="2"/>
  <c r="O51" i="2"/>
  <c r="O50" i="2"/>
  <c r="Q23" i="2" l="1"/>
  <c r="O26" i="2"/>
  <c r="Q84" i="2"/>
  <c r="Q73" i="2"/>
  <c r="Q63" i="2"/>
  <c r="U77" i="2"/>
  <c r="U39" i="2"/>
  <c r="U21" i="2"/>
  <c r="O19" i="2"/>
  <c r="Q85" i="2"/>
  <c r="Q74" i="2"/>
  <c r="Q35" i="2"/>
  <c r="U66" i="2"/>
  <c r="U78" i="2"/>
  <c r="Q86" i="2"/>
  <c r="Q36" i="2"/>
  <c r="R36" i="2" s="1"/>
  <c r="U81" i="2"/>
  <c r="U23" i="2"/>
  <c r="U76" i="2"/>
  <c r="O57" i="2"/>
  <c r="O31" i="2"/>
  <c r="Q39" i="2"/>
  <c r="Q32" i="2"/>
  <c r="U68" i="2"/>
  <c r="U58" i="2"/>
  <c r="O65" i="2"/>
  <c r="Q33" i="2"/>
  <c r="U69" i="2"/>
  <c r="U59" i="2"/>
  <c r="U94" i="2"/>
  <c r="O80" i="2"/>
  <c r="Q94" i="2"/>
  <c r="U70" i="2"/>
  <c r="U60" i="2"/>
  <c r="Q92" i="2"/>
  <c r="Q90" i="2"/>
  <c r="O12" i="2"/>
  <c r="Q88" i="2"/>
  <c r="U88" i="2"/>
  <c r="U18" i="2"/>
  <c r="O55" i="2" l="1"/>
  <c r="O17" i="2"/>
  <c r="O16" i="2" l="1"/>
  <c r="O53" i="2"/>
  <c r="O10" i="2"/>
  <c r="O9" i="2" l="1"/>
  <c r="H11" i="2"/>
  <c r="H12" i="2"/>
  <c r="H13" i="2"/>
  <c r="H14" i="2"/>
  <c r="H19" i="2"/>
  <c r="H22" i="2"/>
  <c r="H26" i="2"/>
  <c r="H31" i="2"/>
  <c r="H38" i="2"/>
  <c r="H57" i="2"/>
  <c r="H65" i="2"/>
  <c r="H80" i="2"/>
  <c r="V88" i="2"/>
  <c r="V35" i="2"/>
  <c r="V83" i="2"/>
  <c r="V81" i="2"/>
  <c r="V76" i="2"/>
  <c r="V75" i="2"/>
  <c r="V74" i="2"/>
  <c r="V73" i="2"/>
  <c r="V71" i="2"/>
  <c r="V70" i="2"/>
  <c r="V69" i="2"/>
  <c r="V68" i="2"/>
  <c r="V67" i="2"/>
  <c r="V66" i="2"/>
  <c r="V63" i="2"/>
  <c r="V62" i="2"/>
  <c r="V61" i="2"/>
  <c r="V60" i="2"/>
  <c r="V59" i="2"/>
  <c r="V40" i="2"/>
  <c r="V39" i="2"/>
  <c r="V33" i="2"/>
  <c r="V32" i="2"/>
  <c r="V27" i="2"/>
  <c r="V24" i="2"/>
  <c r="V23" i="2"/>
  <c r="V21" i="2"/>
  <c r="V20" i="2"/>
  <c r="V18" i="2"/>
  <c r="V94" i="2"/>
  <c r="V86" i="2"/>
  <c r="V85" i="2"/>
  <c r="V84" i="2"/>
  <c r="V82" i="2"/>
  <c r="T80" i="2"/>
  <c r="U80" i="2" s="1"/>
  <c r="V78" i="2"/>
  <c r="V77" i="2"/>
  <c r="V72" i="2"/>
  <c r="T65" i="2"/>
  <c r="U65" i="2" s="1"/>
  <c r="T57" i="2"/>
  <c r="U57" i="2" s="1"/>
  <c r="V51" i="2"/>
  <c r="U51" i="2"/>
  <c r="T51" i="2"/>
  <c r="T38" i="2"/>
  <c r="U38" i="2" s="1"/>
  <c r="T31" i="2"/>
  <c r="U31" i="2" s="1"/>
  <c r="T26" i="2"/>
  <c r="U26" i="2" s="1"/>
  <c r="T22" i="2"/>
  <c r="U22" i="2" s="1"/>
  <c r="T19" i="2"/>
  <c r="U19" i="2" s="1"/>
  <c r="T14" i="2"/>
  <c r="U14" i="2" s="1"/>
  <c r="T13" i="2"/>
  <c r="U13" i="2" s="1"/>
  <c r="T12" i="2"/>
  <c r="U12" i="2" s="1"/>
  <c r="T11" i="2"/>
  <c r="U11" i="2" s="1"/>
  <c r="O29" i="2" l="1"/>
  <c r="H17" i="2"/>
  <c r="H16" i="2" s="1"/>
  <c r="H55" i="2"/>
  <c r="H10" i="2" s="1"/>
  <c r="H9" i="2" s="1"/>
  <c r="T17" i="2"/>
  <c r="T55" i="2"/>
  <c r="U55" i="2" s="1"/>
  <c r="T16" i="2" l="1"/>
  <c r="U16" i="2" s="1"/>
  <c r="U17" i="2"/>
  <c r="O44" i="2"/>
  <c r="O42" i="2"/>
  <c r="H29" i="2"/>
  <c r="H42" i="2" s="1"/>
  <c r="H53" i="2"/>
  <c r="T53" i="2"/>
  <c r="U53" i="2" s="1"/>
  <c r="T10" i="2"/>
  <c r="U10" i="2" s="1"/>
  <c r="H44" i="2" l="1"/>
  <c r="T9" i="2"/>
  <c r="U9" i="2" s="1"/>
  <c r="T29" i="2" l="1"/>
  <c r="U29" i="2" s="1"/>
  <c r="T42" i="2" l="1"/>
  <c r="U42" i="2" s="1"/>
  <c r="T44" i="2"/>
  <c r="U44" i="2" s="1"/>
  <c r="P51" i="2" l="1"/>
  <c r="P80" i="2" l="1"/>
  <c r="Q80" i="2" s="1"/>
  <c r="P65" i="2"/>
  <c r="Q65" i="2" s="1"/>
  <c r="P57" i="2"/>
  <c r="Q57" i="2" s="1"/>
  <c r="P38" i="2"/>
  <c r="Q38" i="2" s="1"/>
  <c r="P31" i="2"/>
  <c r="Q31" i="2" s="1"/>
  <c r="P26" i="2"/>
  <c r="Q26" i="2" s="1"/>
  <c r="P22" i="2"/>
  <c r="Q22" i="2" s="1"/>
  <c r="P19" i="2"/>
  <c r="Q19" i="2" s="1"/>
  <c r="P11" i="2"/>
  <c r="Q11" i="2" s="1"/>
  <c r="P12" i="2"/>
  <c r="Q12" i="2" s="1"/>
  <c r="P13" i="2"/>
  <c r="Q13" i="2" s="1"/>
  <c r="P14" i="2"/>
  <c r="Q14" i="2" s="1"/>
  <c r="G80" i="2"/>
  <c r="V80" i="2" s="1"/>
  <c r="G65" i="2"/>
  <c r="V65" i="2" s="1"/>
  <c r="G57" i="2"/>
  <c r="V57" i="2" s="1"/>
  <c r="G38" i="2"/>
  <c r="V38" i="2" s="1"/>
  <c r="G31" i="2"/>
  <c r="V31" i="2" s="1"/>
  <c r="G26" i="2"/>
  <c r="V26" i="2" s="1"/>
  <c r="G22" i="2"/>
  <c r="V22" i="2" s="1"/>
  <c r="G19" i="2"/>
  <c r="V19" i="2" s="1"/>
  <c r="G11" i="2"/>
  <c r="V11" i="2" s="1"/>
  <c r="G12" i="2"/>
  <c r="G13" i="2"/>
  <c r="G14" i="2"/>
  <c r="V14" i="2" s="1"/>
  <c r="G17" i="2" l="1"/>
  <c r="P17" i="2"/>
  <c r="G55" i="2"/>
  <c r="P55" i="2"/>
  <c r="R94" i="2"/>
  <c r="R88" i="2"/>
  <c r="R86" i="2"/>
  <c r="R85" i="2"/>
  <c r="R84" i="2"/>
  <c r="R83" i="2"/>
  <c r="R82" i="2"/>
  <c r="R81" i="2"/>
  <c r="R78" i="2"/>
  <c r="R77" i="2"/>
  <c r="R76" i="2"/>
  <c r="R75" i="2"/>
  <c r="R74" i="2"/>
  <c r="R73" i="2"/>
  <c r="R72" i="2"/>
  <c r="R71" i="2"/>
  <c r="R70" i="2"/>
  <c r="R69" i="2"/>
  <c r="R68" i="2"/>
  <c r="R67" i="2"/>
  <c r="R63" i="2"/>
  <c r="R62" i="2"/>
  <c r="R61" i="2"/>
  <c r="R60" i="2"/>
  <c r="R59" i="2"/>
  <c r="R40" i="2"/>
  <c r="R39" i="2"/>
  <c r="R35" i="2"/>
  <c r="R33" i="2"/>
  <c r="R32" i="2"/>
  <c r="R27" i="2"/>
  <c r="R18" i="2"/>
  <c r="R20" i="2"/>
  <c r="R21" i="2"/>
  <c r="R23" i="2"/>
  <c r="R24" i="2"/>
  <c r="P53" i="2" l="1"/>
  <c r="Q53" i="2" s="1"/>
  <c r="Q55" i="2"/>
  <c r="P16" i="2"/>
  <c r="Q16" i="2" s="1"/>
  <c r="Q17" i="2"/>
  <c r="G10" i="2"/>
  <c r="V55" i="2"/>
  <c r="G16" i="2"/>
  <c r="V16" i="2" s="1"/>
  <c r="V17" i="2"/>
  <c r="G53" i="2"/>
  <c r="V53" i="2" s="1"/>
  <c r="P10" i="2"/>
  <c r="P9" i="2" l="1"/>
  <c r="Q10" i="2"/>
  <c r="G9" i="2"/>
  <c r="V10" i="2"/>
  <c r="R80" i="2"/>
  <c r="R65" i="2"/>
  <c r="R57" i="2"/>
  <c r="R51" i="2"/>
  <c r="Q51" i="2"/>
  <c r="B47" i="2"/>
  <c r="R38" i="2"/>
  <c r="R31" i="2"/>
  <c r="R26" i="2"/>
  <c r="R22" i="2"/>
  <c r="R19" i="2"/>
  <c r="R14" i="2"/>
  <c r="R11" i="2"/>
  <c r="P29" i="2" l="1"/>
  <c r="Q9" i="2"/>
  <c r="V9" i="2"/>
  <c r="G29" i="2"/>
  <c r="R55" i="2"/>
  <c r="P44" i="2" l="1"/>
  <c r="Q44" i="2" s="1"/>
  <c r="Q29" i="2"/>
  <c r="P42" i="2"/>
  <c r="Q42" i="2" s="1"/>
  <c r="V29" i="2"/>
  <c r="G44" i="2"/>
  <c r="V44" i="2" s="1"/>
  <c r="G42" i="2"/>
  <c r="V42" i="2" s="1"/>
  <c r="R53" i="2"/>
  <c r="R9" i="2"/>
  <c r="R16" i="2"/>
  <c r="R17" i="2"/>
  <c r="R10" i="2" l="1"/>
  <c r="R29" i="2" l="1"/>
  <c r="R44" i="2"/>
  <c r="R42" i="2" l="1"/>
</calcChain>
</file>

<file path=xl/sharedStrings.xml><?xml version="1.0" encoding="utf-8"?>
<sst xmlns="http://schemas.openxmlformats.org/spreadsheetml/2006/main" count="116" uniqueCount="78">
  <si>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</si>
  <si>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</si>
  <si>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</si>
  <si>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</si>
  <si>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</si>
  <si>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</si>
  <si>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</si>
  <si>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</si>
  <si>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</si>
  <si>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</si>
  <si>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</si>
  <si>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</si>
  <si>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</si>
  <si>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</si>
  <si>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</si>
  <si>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</si>
  <si>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</si>
  <si>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</si>
  <si>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</si>
  <si>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</si>
  <si>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</si>
  <si>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</si>
  <si>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</si>
  <si>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</si>
  <si>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</si>
  <si>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</si>
  <si>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</si>
  <si>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</si>
  <si>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</si>
  <si>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</si>
  <si>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</si>
  <si>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</si>
  <si>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</si>
  <si>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</si>
  <si>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</si>
  <si>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</si>
  <si>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</si>
  <si>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</si>
  <si>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</si>
  <si>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</si>
  <si>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</si>
  <si>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</si>
  <si>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</si>
  <si>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</si>
  <si>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</si>
  <si>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</si>
  <si>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</si>
  <si>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</si>
  <si>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</si>
  <si>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</si>
  <si>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</si>
  <si>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</si>
  <si>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</si>
  <si>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</si>
  <si>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</si>
  <si>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</si>
  <si>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</si>
  <si>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</si>
  <si>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</si>
  <si>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</si>
  <si>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</si>
  <si>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</si>
  <si>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</si>
  <si>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</si>
  <si>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</si>
  <si>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</si>
  <si>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</si>
  <si>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</si>
  <si>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</si>
  <si>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</si>
  <si>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</si>
  <si>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</si>
  <si>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</si>
  <si>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</si>
  <si>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Second Supplementary Estimates</t>
  </si>
  <si>
    <t>November</t>
  </si>
  <si>
    <t>Apr - Nov</t>
  </si>
  <si>
    <t>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</si>
</sst>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"/>
  <sheetViews>
    <sheetView showGridLines="0" tabSelected="1" zoomScale="80" zoomScaleNormal="80" workbookViewId="0">
      <pane xSplit="5" ySplit="7" topLeftCell="J8" activePane="bottomRight" state="frozen"/>
      <selection pane="topRight" activeCell="F1" sqref="F1"/>
      <selection pane="bottomLeft" activeCell="A8" sqref="A8"/>
      <selection pane="bottomRight" activeCell="V86" sqref="V86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4" width="13.84375" style="20" customWidth="1"/>
    <col min="15" max="15" width="12.84375" style="20" customWidth="1"/>
    <col min="16" max="16" width="18.921875" style="20" customWidth="1"/>
    <col min="17" max="17" width="13.69140625" style="20" customWidth="1"/>
    <col min="18" max="18" width="9.3828125" style="10" customWidth="1"/>
    <col min="19" max="19" width="2.15234375" style="10" customWidth="1"/>
    <col min="20" max="20" width="13.3828125" style="20" customWidth="1"/>
    <col min="21" max="21" width="12.3828125" style="20" customWidth="1"/>
    <col min="22" max="22" width="11" style="10" customWidth="1"/>
    <col min="23" max="16384" width="8.921875" style="4"/>
  </cols>
  <sheetData>
    <row r="1" spans="2:23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T1" s="19"/>
      <c r="U1" s="19"/>
    </row>
    <row r="2" spans="2:23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T2" s="19"/>
      <c r="U2" s="19"/>
    </row>
    <row r="3" spans="2:23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T3" s="19"/>
      <c r="U3" s="19"/>
    </row>
    <row r="4" spans="2:23" x14ac:dyDescent="0.35">
      <c r="B4" s="2" t="s">
        <v>14</v>
      </c>
      <c r="C4" s="2"/>
      <c r="D4" s="2"/>
      <c r="E4" s="2"/>
      <c r="F4" s="2"/>
    </row>
    <row r="5" spans="2:23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T5" s="19"/>
      <c r="U5" s="19"/>
    </row>
    <row r="6" spans="2:23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44" t="s">
        <v>49</v>
      </c>
      <c r="P6" s="47" t="s">
        <v>74</v>
      </c>
      <c r="Q6" s="21"/>
      <c r="R6" s="11"/>
      <c r="S6" s="11"/>
      <c r="T6" s="44" t="s">
        <v>51</v>
      </c>
      <c r="U6" s="21"/>
      <c r="V6" s="11"/>
    </row>
    <row r="7" spans="2:23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75</v>
      </c>
      <c r="O7" s="45" t="s">
        <v>76</v>
      </c>
      <c r="P7" s="45" t="str">
        <f>O7</f>
        <v>Apr - Nov</v>
      </c>
      <c r="Q7" s="30" t="s">
        <v>36</v>
      </c>
      <c r="R7" s="12" t="s">
        <v>39</v>
      </c>
      <c r="S7" s="12"/>
      <c r="T7" s="45" t="str">
        <f>O7</f>
        <v>Apr - Nov</v>
      </c>
      <c r="U7" s="30" t="s">
        <v>36</v>
      </c>
      <c r="V7" s="12" t="s">
        <v>39</v>
      </c>
    </row>
    <row r="9" spans="2:23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86422.766453041506</v>
      </c>
      <c r="O9" s="25">
        <f t="shared" ref="O9" si="4">SUM(O10:O14)</f>
        <v>688530.16858133301</v>
      </c>
      <c r="P9" s="25">
        <f t="shared" ref="P9" si="5">SUM(P10:P14)</f>
        <v>687972.63612603641</v>
      </c>
      <c r="Q9" s="37">
        <f t="shared" ref="Q9:Q14" si="6">O9-P9</f>
        <v>557.53245529660489</v>
      </c>
      <c r="R9" s="13">
        <f t="shared" ref="R9:R14" si="7">Q9/ABS(P9)</f>
        <v>8.1039917290324484E-4</v>
      </c>
      <c r="S9" s="13"/>
      <c r="T9" s="25">
        <f t="shared" ref="T9" si="8">SUM(T10:T14)</f>
        <v>657643.94225294748</v>
      </c>
      <c r="U9" s="25">
        <f t="shared" ref="U9:U14" si="9">O9-T9</f>
        <v>30886.226328385528</v>
      </c>
      <c r="V9" s="13">
        <f t="shared" ref="V9:V11" si="10">U9/ABS(T9)</f>
        <v>4.6964967429907321E-2</v>
      </c>
    </row>
    <row r="10" spans="2:23" x14ac:dyDescent="0.35">
      <c r="B10" s="2"/>
      <c r="C10" s="2" t="s">
        <v>9</v>
      </c>
      <c r="D10" s="2"/>
      <c r="E10" s="2"/>
      <c r="F10" s="2"/>
      <c r="G10" s="23">
        <f t="shared" ref="G10:P10" si="11">G55</f>
        <v>67665.022052820001</v>
      </c>
      <c r="H10" s="23">
        <f t="shared" si="11"/>
        <v>69681.086521499994</v>
      </c>
      <c r="I10" s="23">
        <f t="shared" si="11"/>
        <v>75959.499483784006</v>
      </c>
      <c r="J10" s="23">
        <f t="shared" si="11"/>
        <v>73376.514952254001</v>
      </c>
      <c r="K10" s="23">
        <f t="shared" ref="K10:L10" si="12">K55</f>
        <v>69493.370505610001</v>
      </c>
      <c r="L10" s="23">
        <f t="shared" si="12"/>
        <v>80734.429704010006</v>
      </c>
      <c r="M10" s="23">
        <f t="shared" ref="M10:N10" si="13">M55</f>
        <v>61564.121565420995</v>
      </c>
      <c r="N10" s="23">
        <f t="shared" si="13"/>
        <v>66875.413277979998</v>
      </c>
      <c r="O10" s="23">
        <f t="shared" si="11"/>
        <v>565349.45806337905</v>
      </c>
      <c r="P10" s="23">
        <f t="shared" si="11"/>
        <v>574334.80618081754</v>
      </c>
      <c r="Q10" s="46">
        <f t="shared" si="6"/>
        <v>-8985.3481174384942</v>
      </c>
      <c r="R10" s="14">
        <f t="shared" si="7"/>
        <v>-1.5644791192769261E-2</v>
      </c>
      <c r="S10" s="14"/>
      <c r="T10" s="23">
        <f>T55</f>
        <v>535334.41504345392</v>
      </c>
      <c r="U10" s="23">
        <f t="shared" si="9"/>
        <v>30015.043019925128</v>
      </c>
      <c r="V10" s="14">
        <f t="shared" si="10"/>
        <v>5.6067837554379461E-2</v>
      </c>
    </row>
    <row r="11" spans="2:23" x14ac:dyDescent="0.35">
      <c r="B11" s="2"/>
      <c r="C11" s="2" t="s">
        <v>15</v>
      </c>
      <c r="D11" s="2"/>
      <c r="E11" s="2"/>
      <c r="F11" s="2"/>
      <c r="G11" s="23">
        <f t="shared" ref="G11:P11" si="14">G88</f>
        <v>5898.56221396</v>
      </c>
      <c r="H11" s="23">
        <f t="shared" si="14"/>
        <v>4614.2396835700001</v>
      </c>
      <c r="I11" s="23">
        <f t="shared" si="14"/>
        <v>7865.9500028800003</v>
      </c>
      <c r="J11" s="23">
        <f t="shared" si="14"/>
        <v>69407.728855559995</v>
      </c>
      <c r="K11" s="23">
        <f t="shared" ref="K11:L11" si="15">K88</f>
        <v>3652.0866878100001</v>
      </c>
      <c r="L11" s="23">
        <f t="shared" si="15"/>
        <v>7636.8143888300001</v>
      </c>
      <c r="M11" s="23">
        <f t="shared" ref="M11:N11" si="16">M88</f>
        <v>3379.3840911299999</v>
      </c>
      <c r="N11" s="23">
        <f t="shared" si="16"/>
        <v>19504.042592350001</v>
      </c>
      <c r="O11" s="23">
        <f t="shared" si="14"/>
        <v>121958.80851609001</v>
      </c>
      <c r="P11" s="23">
        <f t="shared" si="14"/>
        <v>111292.34360675815</v>
      </c>
      <c r="Q11" s="46">
        <f t="shared" si="6"/>
        <v>10666.464909331859</v>
      </c>
      <c r="R11" s="14">
        <f t="shared" si="7"/>
        <v>9.5841857253189736E-2</v>
      </c>
      <c r="S11" s="14"/>
      <c r="T11" s="23">
        <f>T88</f>
        <v>118181.63827836672</v>
      </c>
      <c r="U11" s="23">
        <f t="shared" si="9"/>
        <v>3777.1702377232868</v>
      </c>
      <c r="V11" s="14">
        <f t="shared" si="10"/>
        <v>3.1960719894798602E-2</v>
      </c>
    </row>
    <row r="12" spans="2:23" x14ac:dyDescent="0.35">
      <c r="B12" s="2"/>
      <c r="C12" s="2" t="s">
        <v>11</v>
      </c>
      <c r="D12" s="2"/>
      <c r="E12" s="2"/>
      <c r="F12" s="2"/>
      <c r="G12" s="23">
        <f t="shared" ref="G12:P12" si="17">G90</f>
        <v>0</v>
      </c>
      <c r="H12" s="23">
        <f t="shared" si="17"/>
        <v>0</v>
      </c>
      <c r="I12" s="23">
        <f t="shared" si="17"/>
        <v>0</v>
      </c>
      <c r="J12" s="23">
        <f t="shared" si="17"/>
        <v>0</v>
      </c>
      <c r="K12" s="23">
        <f t="shared" ref="K12:L12" si="18">K90</f>
        <v>0</v>
      </c>
      <c r="L12" s="23">
        <f t="shared" si="18"/>
        <v>0</v>
      </c>
      <c r="M12" s="23">
        <f t="shared" ref="M12:N12" si="19">M90</f>
        <v>0</v>
      </c>
      <c r="N12" s="23">
        <f t="shared" si="19"/>
        <v>0</v>
      </c>
      <c r="O12" s="23">
        <f t="shared" si="17"/>
        <v>0</v>
      </c>
      <c r="P12" s="23">
        <f t="shared" si="17"/>
        <v>0</v>
      </c>
      <c r="Q12" s="46">
        <f t="shared" si="6"/>
        <v>0</v>
      </c>
      <c r="R12" s="14">
        <v>0</v>
      </c>
      <c r="S12" s="14"/>
      <c r="T12" s="23">
        <f>T90</f>
        <v>0</v>
      </c>
      <c r="U12" s="23">
        <f t="shared" si="9"/>
        <v>0</v>
      </c>
      <c r="V12" s="14">
        <v>0</v>
      </c>
    </row>
    <row r="13" spans="2:23" x14ac:dyDescent="0.35">
      <c r="B13" s="2"/>
      <c r="C13" s="2" t="s">
        <v>16</v>
      </c>
      <c r="D13" s="2"/>
      <c r="E13" s="2"/>
      <c r="F13" s="2"/>
      <c r="G13" s="23">
        <f t="shared" ref="G13:P13" si="20">G92</f>
        <v>0</v>
      </c>
      <c r="H13" s="23">
        <f t="shared" si="20"/>
        <v>0</v>
      </c>
      <c r="I13" s="23">
        <f t="shared" si="20"/>
        <v>0</v>
      </c>
      <c r="J13" s="23">
        <f t="shared" si="20"/>
        <v>0</v>
      </c>
      <c r="K13" s="23">
        <f t="shared" ref="K13:L13" si="21">K92</f>
        <v>0</v>
      </c>
      <c r="L13" s="23">
        <f t="shared" si="21"/>
        <v>0</v>
      </c>
      <c r="M13" s="23">
        <f t="shared" ref="M13:N13" si="22">M92</f>
        <v>0</v>
      </c>
      <c r="N13" s="23">
        <f t="shared" si="22"/>
        <v>0</v>
      </c>
      <c r="O13" s="23">
        <f t="shared" si="20"/>
        <v>0</v>
      </c>
      <c r="P13" s="23">
        <f t="shared" si="20"/>
        <v>0</v>
      </c>
      <c r="Q13" s="46">
        <f t="shared" si="6"/>
        <v>0</v>
      </c>
      <c r="R13" s="14">
        <v>0</v>
      </c>
      <c r="S13" s="14"/>
      <c r="T13" s="23">
        <f>T92</f>
        <v>0</v>
      </c>
      <c r="U13" s="23">
        <f t="shared" si="9"/>
        <v>0</v>
      </c>
      <c r="V13" s="14">
        <v>0</v>
      </c>
      <c r="W13" s="9"/>
    </row>
    <row r="14" spans="2:23" x14ac:dyDescent="0.35">
      <c r="B14" s="2"/>
      <c r="C14" s="2" t="s">
        <v>13</v>
      </c>
      <c r="D14" s="2"/>
      <c r="E14" s="2"/>
      <c r="F14" s="2"/>
      <c r="G14" s="23">
        <f t="shared" ref="G14:P14" si="23">G94</f>
        <v>375.4973825670001</v>
      </c>
      <c r="H14" s="23">
        <f t="shared" si="23"/>
        <v>0</v>
      </c>
      <c r="I14" s="23">
        <f t="shared" si="23"/>
        <v>129.07633596049999</v>
      </c>
      <c r="J14" s="23">
        <f t="shared" si="23"/>
        <v>229.74523045399997</v>
      </c>
      <c r="K14" s="23">
        <f t="shared" ref="K14:L14" si="24">K94</f>
        <v>332.85846642090002</v>
      </c>
      <c r="L14" s="23">
        <f t="shared" si="24"/>
        <v>0</v>
      </c>
      <c r="M14" s="23">
        <f t="shared" ref="M14:N14" si="25">M94</f>
        <v>111.41400374999999</v>
      </c>
      <c r="N14" s="23">
        <f t="shared" si="25"/>
        <v>43.310582711500004</v>
      </c>
      <c r="O14" s="23">
        <f t="shared" si="23"/>
        <v>1221.9020018639001</v>
      </c>
      <c r="P14" s="23">
        <f t="shared" si="23"/>
        <v>2345.4863384606606</v>
      </c>
      <c r="Q14" s="46">
        <f t="shared" si="6"/>
        <v>-1123.5843365967605</v>
      </c>
      <c r="R14" s="14">
        <f t="shared" si="7"/>
        <v>-0.47904109189319233</v>
      </c>
      <c r="S14" s="14"/>
      <c r="T14" s="23">
        <f>T94</f>
        <v>4127.8889311268003</v>
      </c>
      <c r="U14" s="23">
        <f t="shared" si="9"/>
        <v>-2905.9869292629</v>
      </c>
      <c r="V14" s="14">
        <f t="shared" ref="V14" si="26">U14/ABS(T14)</f>
        <v>-0.70398864352913815</v>
      </c>
    </row>
    <row r="15" spans="2:23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4"/>
      <c r="S15" s="14"/>
      <c r="T15" s="24"/>
      <c r="U15" s="24"/>
      <c r="V15" s="14"/>
    </row>
    <row r="16" spans="2:23" s="5" customFormat="1" x14ac:dyDescent="0.35">
      <c r="B16" s="5" t="s">
        <v>2</v>
      </c>
      <c r="C16" s="6"/>
      <c r="D16" s="6"/>
      <c r="E16" s="6"/>
      <c r="F16" s="6"/>
      <c r="G16" s="25">
        <f t="shared" ref="G16:P16" si="27">G17+G26</f>
        <v>89439.686284812997</v>
      </c>
      <c r="H16" s="25">
        <f t="shared" ref="H16:O16" si="28">H17+H26</f>
        <v>94440.407223120026</v>
      </c>
      <c r="I16" s="25">
        <f t="shared" ref="I16:J16" si="29">I17+I26</f>
        <v>86556.972921850014</v>
      </c>
      <c r="J16" s="25">
        <f t="shared" si="29"/>
        <v>104308.50514538997</v>
      </c>
      <c r="K16" s="25">
        <f t="shared" ref="K16:N16" si="30">K17+K26</f>
        <v>91693.122361969974</v>
      </c>
      <c r="L16" s="25">
        <f t="shared" si="30"/>
        <v>86090.768409449927</v>
      </c>
      <c r="M16" s="25">
        <f t="shared" si="30"/>
        <v>84426.528455920052</v>
      </c>
      <c r="N16" s="25">
        <f t="shared" si="30"/>
        <v>90391.955448970155</v>
      </c>
      <c r="O16" s="25">
        <f t="shared" si="28"/>
        <v>727347.94625148305</v>
      </c>
      <c r="P16" s="25">
        <f t="shared" si="27"/>
        <v>729991.81716958166</v>
      </c>
      <c r="Q16" s="37">
        <f>O16-P16</f>
        <v>-2643.8709180986043</v>
      </c>
      <c r="R16" s="13">
        <f>Q16/ABS(P16)</f>
        <v>-3.6217815815384907E-3</v>
      </c>
      <c r="S16" s="13"/>
      <c r="T16" s="25">
        <f t="shared" ref="T16" si="31">T17+T26</f>
        <v>677260.635226054</v>
      </c>
      <c r="U16" s="25">
        <f t="shared" ref="U16:U24" si="32">O16-T16</f>
        <v>50087.311025429051</v>
      </c>
      <c r="V16" s="13">
        <f>U16/ABS(T16)</f>
        <v>7.3955739371609958E-2</v>
      </c>
    </row>
    <row r="17" spans="2:22" x14ac:dyDescent="0.35">
      <c r="B17" s="2"/>
      <c r="C17" s="2" t="s">
        <v>17</v>
      </c>
      <c r="D17" s="2"/>
      <c r="E17" s="2"/>
      <c r="F17" s="2"/>
      <c r="G17" s="23">
        <f t="shared" ref="G17:P17" si="33">G18+G19+G22</f>
        <v>89173.117848292997</v>
      </c>
      <c r="H17" s="23">
        <f t="shared" si="33"/>
        <v>89041.842574240029</v>
      </c>
      <c r="I17" s="23">
        <f t="shared" si="33"/>
        <v>83413.023296260013</v>
      </c>
      <c r="J17" s="23">
        <f t="shared" si="33"/>
        <v>99221.838802439961</v>
      </c>
      <c r="K17" s="23">
        <f t="shared" ref="K17:N17" si="34">K18+K19+K22</f>
        <v>88407.493700239967</v>
      </c>
      <c r="L17" s="23">
        <f t="shared" si="34"/>
        <v>84070.386352769929</v>
      </c>
      <c r="M17" s="23">
        <f t="shared" si="34"/>
        <v>81884.547651670058</v>
      </c>
      <c r="N17" s="23">
        <f t="shared" si="34"/>
        <v>85716.220509890147</v>
      </c>
      <c r="O17" s="23">
        <f t="shared" si="33"/>
        <v>700928.47073580301</v>
      </c>
      <c r="P17" s="23">
        <f t="shared" si="33"/>
        <v>698459.4134162094</v>
      </c>
      <c r="Q17" s="46">
        <f t="shared" ref="Q17:Q24" si="35">O17-P17</f>
        <v>2469.0573195936158</v>
      </c>
      <c r="R17" s="14">
        <f t="shared" ref="R17:R24" si="36">Q17/ABS(P17)</f>
        <v>3.5350047149014709E-3</v>
      </c>
      <c r="S17" s="14"/>
      <c r="T17" s="23">
        <f>T18+T19+T22</f>
        <v>644517.75939383404</v>
      </c>
      <c r="U17" s="23">
        <f t="shared" si="32"/>
        <v>56410.71134196897</v>
      </c>
      <c r="V17" s="14">
        <f t="shared" ref="V17:V24" si="37">U17/ABS(T17)</f>
        <v>8.7523905307160171E-2</v>
      </c>
    </row>
    <row r="18" spans="2:22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46">
        <f>SUM(G18:N18)</f>
        <v>248533.09857356313</v>
      </c>
      <c r="P18" s="23">
        <v>245896.69915879867</v>
      </c>
      <c r="Q18" s="46">
        <f t="shared" si="35"/>
        <v>2636.3994147644553</v>
      </c>
      <c r="R18" s="14">
        <f t="shared" si="36"/>
        <v>1.0721573017382734E-2</v>
      </c>
      <c r="S18" s="14"/>
      <c r="T18" s="23">
        <v>231763.501789234</v>
      </c>
      <c r="U18" s="23">
        <f t="shared" si="32"/>
        <v>16769.596784329129</v>
      </c>
      <c r="V18" s="14">
        <f t="shared" si="37"/>
        <v>7.2356504172859021E-2</v>
      </c>
    </row>
    <row r="19" spans="2:22" x14ac:dyDescent="0.35">
      <c r="B19" s="2"/>
      <c r="C19" s="2"/>
      <c r="D19" s="2" t="s">
        <v>43</v>
      </c>
      <c r="E19" s="2"/>
      <c r="F19" s="2"/>
      <c r="G19" s="23">
        <f t="shared" ref="G19:P19" si="38">G20+G21</f>
        <v>42100.017</v>
      </c>
      <c r="H19" s="23">
        <f t="shared" si="38"/>
        <v>44017.669000000002</v>
      </c>
      <c r="I19" s="23">
        <f t="shared" si="38"/>
        <v>41982.146999999997</v>
      </c>
      <c r="J19" s="23">
        <f t="shared" si="38"/>
        <v>47613.900999999998</v>
      </c>
      <c r="K19" s="23">
        <f t="shared" ref="K19:N19" si="39">K20+K21</f>
        <v>40504.519999999997</v>
      </c>
      <c r="L19" s="23">
        <f t="shared" si="39"/>
        <v>38836.192999999999</v>
      </c>
      <c r="M19" s="23">
        <f t="shared" si="39"/>
        <v>41481.275000000001</v>
      </c>
      <c r="N19" s="23">
        <f t="shared" si="39"/>
        <v>43169.900999999998</v>
      </c>
      <c r="O19" s="23">
        <f t="shared" si="38"/>
        <v>339705.62299999996</v>
      </c>
      <c r="P19" s="23">
        <f t="shared" si="38"/>
        <v>338457.49034889898</v>
      </c>
      <c r="Q19" s="46">
        <f t="shared" si="35"/>
        <v>1248.1326511009829</v>
      </c>
      <c r="R19" s="14">
        <f t="shared" si="36"/>
        <v>3.6877087572041766E-3</v>
      </c>
      <c r="S19" s="14"/>
      <c r="T19" s="23">
        <f>T20+T21</f>
        <v>292854.41700000002</v>
      </c>
      <c r="U19" s="23">
        <f t="shared" si="32"/>
        <v>46851.205999999947</v>
      </c>
      <c r="V19" s="14">
        <f t="shared" si="37"/>
        <v>0.15998121687882871</v>
      </c>
    </row>
    <row r="20" spans="2:22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46">
        <f>SUM(G20:N20)</f>
        <v>316658.16152074997</v>
      </c>
      <c r="P20" s="23">
        <v>316215.8025301348</v>
      </c>
      <c r="Q20" s="46">
        <f t="shared" si="35"/>
        <v>442.35899061517557</v>
      </c>
      <c r="R20" s="14">
        <f t="shared" si="36"/>
        <v>1.398914877358223E-3</v>
      </c>
      <c r="S20" s="14"/>
      <c r="T20" s="23">
        <v>278024.64456593001</v>
      </c>
      <c r="U20" s="23">
        <f t="shared" si="32"/>
        <v>38633.516954819963</v>
      </c>
      <c r="V20" s="14">
        <f t="shared" si="37"/>
        <v>0.13895716696315571</v>
      </c>
    </row>
    <row r="21" spans="2:22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46">
        <f>SUM(G21:N21)</f>
        <v>23047.461479250003</v>
      </c>
      <c r="P21" s="23">
        <v>22241.687818764192</v>
      </c>
      <c r="Q21" s="46">
        <f t="shared" si="35"/>
        <v>805.77366048581098</v>
      </c>
      <c r="R21" s="14">
        <f t="shared" si="36"/>
        <v>3.6228080667781888E-2</v>
      </c>
      <c r="S21" s="14"/>
      <c r="T21" s="23">
        <v>14829.772434069999</v>
      </c>
      <c r="U21" s="23">
        <f t="shared" si="32"/>
        <v>8217.6890451800045</v>
      </c>
      <c r="V21" s="14">
        <f t="shared" si="37"/>
        <v>0.55413453454623762</v>
      </c>
    </row>
    <row r="22" spans="2:22" x14ac:dyDescent="0.35">
      <c r="B22" s="2"/>
      <c r="C22" s="2"/>
      <c r="D22" s="2" t="s">
        <v>25</v>
      </c>
      <c r="E22" s="2"/>
      <c r="F22" s="2"/>
      <c r="G22" s="23">
        <f t="shared" ref="G22:P22" si="40">G23+G24</f>
        <v>11374.11815604</v>
      </c>
      <c r="H22" s="23">
        <f t="shared" ref="H22:O22" si="41">H23+H24</f>
        <v>16231.143917810001</v>
      </c>
      <c r="I22" s="23">
        <f t="shared" ref="I22:J22" si="42">I23+I24</f>
        <v>9488.9631475499991</v>
      </c>
      <c r="J22" s="23">
        <f t="shared" si="42"/>
        <v>15336.087238559998</v>
      </c>
      <c r="K22" s="23">
        <f t="shared" ref="K22:N22" si="43">K23+K24</f>
        <v>15827.913133560001</v>
      </c>
      <c r="L22" s="23">
        <f t="shared" si="43"/>
        <v>18531.735567610001</v>
      </c>
      <c r="M22" s="23">
        <f t="shared" si="43"/>
        <v>11575.102723119999</v>
      </c>
      <c r="N22" s="23">
        <f t="shared" si="43"/>
        <v>14324.68527799</v>
      </c>
      <c r="O22" s="23">
        <f t="shared" si="41"/>
        <v>112689.74916224</v>
      </c>
      <c r="P22" s="23">
        <f t="shared" si="40"/>
        <v>114105.22390851172</v>
      </c>
      <c r="Q22" s="46">
        <f t="shared" si="35"/>
        <v>-1415.4747462717205</v>
      </c>
      <c r="R22" s="14">
        <f t="shared" si="36"/>
        <v>-1.2404995124558296E-2</v>
      </c>
      <c r="S22" s="14"/>
      <c r="T22" s="23">
        <f t="shared" ref="T22" si="44">T23+T24</f>
        <v>119899.8406046</v>
      </c>
      <c r="U22" s="23">
        <f t="shared" si="32"/>
        <v>-7210.0914423600043</v>
      </c>
      <c r="V22" s="14">
        <f t="shared" si="37"/>
        <v>-6.0134287135018817E-2</v>
      </c>
    </row>
    <row r="23" spans="2:22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46">
        <f>SUM(G23:N23)</f>
        <v>47870.882570489994</v>
      </c>
      <c r="P23" s="23">
        <v>43586.887034513784</v>
      </c>
      <c r="Q23" s="46">
        <f t="shared" si="35"/>
        <v>4283.9955359762098</v>
      </c>
      <c r="R23" s="14">
        <f t="shared" si="36"/>
        <v>9.8286338562879619E-2</v>
      </c>
      <c r="S23" s="14"/>
      <c r="T23" s="23">
        <v>47545.842594529997</v>
      </c>
      <c r="U23" s="23">
        <f t="shared" si="32"/>
        <v>325.03997595999681</v>
      </c>
      <c r="V23" s="14">
        <f t="shared" si="37"/>
        <v>6.8363490522595485E-3</v>
      </c>
    </row>
    <row r="24" spans="2:22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46">
        <f>SUM(G24:N24)</f>
        <v>64818.866591750004</v>
      </c>
      <c r="P24" s="23">
        <v>70518.336873997934</v>
      </c>
      <c r="Q24" s="46">
        <f t="shared" si="35"/>
        <v>-5699.4702822479303</v>
      </c>
      <c r="R24" s="14">
        <f t="shared" si="36"/>
        <v>-8.0822528364951879E-2</v>
      </c>
      <c r="S24" s="14"/>
      <c r="T24" s="23">
        <v>72353.998010070005</v>
      </c>
      <c r="U24" s="23">
        <f t="shared" si="32"/>
        <v>-7535.1314183200011</v>
      </c>
      <c r="V24" s="14">
        <f t="shared" si="37"/>
        <v>-0.10414257160013859</v>
      </c>
    </row>
    <row r="25" spans="2:22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4"/>
      <c r="S25" s="14"/>
      <c r="T25" s="24"/>
      <c r="U25" s="24"/>
      <c r="V25" s="14"/>
    </row>
    <row r="26" spans="2:22" x14ac:dyDescent="0.35">
      <c r="B26" s="2"/>
      <c r="C26" s="2" t="s">
        <v>18</v>
      </c>
      <c r="D26" s="2"/>
      <c r="E26" s="2"/>
      <c r="F26" s="2"/>
      <c r="G26" s="23">
        <f t="shared" ref="G26:P26" si="45">G27</f>
        <v>266.56843652000003</v>
      </c>
      <c r="H26" s="23">
        <f t="shared" si="45"/>
        <v>5398.5646488800003</v>
      </c>
      <c r="I26" s="23">
        <f t="shared" si="45"/>
        <v>3143.9496255900003</v>
      </c>
      <c r="J26" s="23">
        <f t="shared" si="45"/>
        <v>5086.6663429499995</v>
      </c>
      <c r="K26" s="23">
        <f t="shared" si="45"/>
        <v>3285.6286617299997</v>
      </c>
      <c r="L26" s="23">
        <f t="shared" si="45"/>
        <v>2020.3820566799989</v>
      </c>
      <c r="M26" s="23">
        <f t="shared" si="45"/>
        <v>2541.9808042499999</v>
      </c>
      <c r="N26" s="23">
        <f t="shared" si="45"/>
        <v>4675.7349390800027</v>
      </c>
      <c r="O26" s="23">
        <f t="shared" si="45"/>
        <v>26419.475515680002</v>
      </c>
      <c r="P26" s="23">
        <f t="shared" si="45"/>
        <v>31532.403753372218</v>
      </c>
      <c r="Q26" s="46">
        <f t="shared" ref="Q26:Q27" si="46">O26-P26</f>
        <v>-5112.9282376922165</v>
      </c>
      <c r="R26" s="14">
        <f t="shared" ref="R26:R27" si="47">Q26/ABS(P26)</f>
        <v>-0.16214838163568221</v>
      </c>
      <c r="S26" s="14"/>
      <c r="T26" s="23">
        <f>T27</f>
        <v>32742.875832219994</v>
      </c>
      <c r="U26" s="23">
        <f t="shared" ref="U26:U27" si="48">O26-T26</f>
        <v>-6323.4003165399918</v>
      </c>
      <c r="V26" s="14">
        <f t="shared" ref="V26:V27" si="49">U26/ABS(T26)</f>
        <v>-0.19312293608362807</v>
      </c>
    </row>
    <row r="27" spans="2:22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46">
        <f>SUM(G27:N27)</f>
        <v>26419.475515680002</v>
      </c>
      <c r="P27" s="23">
        <v>31532.403753372218</v>
      </c>
      <c r="Q27" s="46">
        <f t="shared" si="46"/>
        <v>-5112.9282376922165</v>
      </c>
      <c r="R27" s="14">
        <f t="shared" si="47"/>
        <v>-0.16214838163568221</v>
      </c>
      <c r="S27" s="14"/>
      <c r="T27" s="23">
        <v>32742.875832219994</v>
      </c>
      <c r="U27" s="23">
        <f t="shared" si="48"/>
        <v>-6323.4003165399918</v>
      </c>
      <c r="V27" s="14">
        <f t="shared" si="49"/>
        <v>-0.19312293608362807</v>
      </c>
    </row>
    <row r="28" spans="2:22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4"/>
      <c r="S28" s="14"/>
      <c r="T28" s="24"/>
      <c r="U28" s="24"/>
      <c r="V28" s="14"/>
    </row>
    <row r="29" spans="2:22" s="5" customFormat="1" x14ac:dyDescent="0.35">
      <c r="B29" s="5" t="s">
        <v>3</v>
      </c>
      <c r="C29" s="6"/>
      <c r="D29" s="6"/>
      <c r="E29" s="6"/>
      <c r="F29" s="6"/>
      <c r="G29" s="25">
        <f t="shared" ref="G29:P29" si="50">+G9-G16</f>
        <v>-15500.604635465992</v>
      </c>
      <c r="H29" s="25">
        <f t="shared" si="50"/>
        <v>-20145.081018050027</v>
      </c>
      <c r="I29" s="25">
        <f t="shared" si="50"/>
        <v>-2602.4470992255083</v>
      </c>
      <c r="J29" s="25">
        <f t="shared" si="50"/>
        <v>38705.483892878023</v>
      </c>
      <c r="K29" s="25">
        <f t="shared" ref="K29:N29" si="51">+K9-K16</f>
        <v>-18214.806702129063</v>
      </c>
      <c r="L29" s="25">
        <f t="shared" si="51"/>
        <v>2280.4756833900756</v>
      </c>
      <c r="M29" s="25">
        <f t="shared" si="51"/>
        <v>-19371.60879561906</v>
      </c>
      <c r="N29" s="25">
        <f t="shared" si="51"/>
        <v>-3969.1889959286491</v>
      </c>
      <c r="O29" s="25">
        <f t="shared" si="50"/>
        <v>-38817.777670150041</v>
      </c>
      <c r="P29" s="25">
        <f t="shared" si="50"/>
        <v>-42019.18104354525</v>
      </c>
      <c r="Q29" s="37">
        <f t="shared" ref="Q29:Q31" si="52">O29-P29</f>
        <v>3201.4033733952092</v>
      </c>
      <c r="R29" s="13">
        <f>Q29/ABS(P29)</f>
        <v>7.6189094929706894E-2</v>
      </c>
      <c r="S29" s="13"/>
      <c r="T29" s="25">
        <f>+T9-T16</f>
        <v>-19616.692973106517</v>
      </c>
      <c r="U29" s="25">
        <f t="shared" ref="U29:U31" si="53">O29-T29</f>
        <v>-19201.084697043523</v>
      </c>
      <c r="V29" s="13">
        <f>U29/ABS(T29)</f>
        <v>-0.97881354025203071</v>
      </c>
    </row>
    <row r="30" spans="2:22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14"/>
      <c r="S30" s="14"/>
      <c r="T30" s="25"/>
      <c r="U30" s="25"/>
      <c r="V30" s="14"/>
    </row>
    <row r="31" spans="2:22" s="5" customFormat="1" x14ac:dyDescent="0.35">
      <c r="B31" s="5" t="s">
        <v>4</v>
      </c>
      <c r="C31" s="6"/>
      <c r="D31" s="6"/>
      <c r="E31" s="6"/>
      <c r="F31" s="6"/>
      <c r="G31" s="25">
        <f t="shared" ref="G31:P31" si="54">G32+G33</f>
        <v>35084.898954922399</v>
      </c>
      <c r="H31" s="25">
        <f t="shared" ref="H31:O31" si="55">H32+H33</f>
        <v>3729.3169787699999</v>
      </c>
      <c r="I31" s="25">
        <f t="shared" ref="I31:J31" si="56">I32+I33</f>
        <v>16178.111524865602</v>
      </c>
      <c r="J31" s="25">
        <f t="shared" si="56"/>
        <v>15246.081584214</v>
      </c>
      <c r="K31" s="25">
        <f t="shared" ref="K31:N31" si="57">K32+K33</f>
        <v>17167.100464484</v>
      </c>
      <c r="L31" s="25">
        <f t="shared" si="57"/>
        <v>1543.7706077759999</v>
      </c>
      <c r="M31" s="25">
        <f t="shared" si="57"/>
        <v>19324.409017059999</v>
      </c>
      <c r="N31" s="25">
        <f t="shared" si="57"/>
        <v>2479.7948759074998</v>
      </c>
      <c r="O31" s="25">
        <f t="shared" si="55"/>
        <v>110753.4840079995</v>
      </c>
      <c r="P31" s="25">
        <f t="shared" si="54"/>
        <v>102205.33592243319</v>
      </c>
      <c r="Q31" s="37">
        <f t="shared" si="52"/>
        <v>8548.1480855663103</v>
      </c>
      <c r="R31" s="13">
        <f>Q31/ABS(P31)</f>
        <v>8.3637003962824072E-2</v>
      </c>
      <c r="S31" s="13"/>
      <c r="T31" s="25">
        <f t="shared" ref="T31" si="58">T32+T33</f>
        <v>102219.0455914773</v>
      </c>
      <c r="U31" s="25">
        <f t="shared" si="53"/>
        <v>8534.4384165222</v>
      </c>
      <c r="V31" s="13">
        <f>U31/ABS(T31)</f>
        <v>8.3491666030912084E-2</v>
      </c>
    </row>
    <row r="32" spans="2:22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46">
        <f>SUM(G32:N32)</f>
        <v>107099.74892563</v>
      </c>
      <c r="P32" s="23">
        <v>97509.970724448591</v>
      </c>
      <c r="Q32" s="46">
        <f t="shared" ref="Q32:Q33" si="59">O32-P32</f>
        <v>9589.7782011814124</v>
      </c>
      <c r="R32" s="14">
        <f t="shared" ref="R32:R33" si="60">Q32/ABS(P32)</f>
        <v>9.8346642193965661E-2</v>
      </c>
      <c r="S32" s="14"/>
      <c r="T32" s="23">
        <v>55725.871669550004</v>
      </c>
      <c r="U32" s="23">
        <f t="shared" ref="U32:U33" si="61">O32-T32</f>
        <v>51373.877256079999</v>
      </c>
      <c r="V32" s="14">
        <f t="shared" ref="V32:V33" si="62">U32/ABS(T32)</f>
        <v>0.92190352015887722</v>
      </c>
    </row>
    <row r="33" spans="2:22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338.37548658750001</v>
      </c>
      <c r="O33" s="46">
        <f>SUM(G33:N33)</f>
        <v>3653.7350823695001</v>
      </c>
      <c r="P33" s="23">
        <v>4695.3651979846018</v>
      </c>
      <c r="Q33" s="46">
        <f t="shared" si="59"/>
        <v>-1041.6301156151017</v>
      </c>
      <c r="R33" s="14">
        <f t="shared" si="60"/>
        <v>-0.22184219367264596</v>
      </c>
      <c r="S33" s="14"/>
      <c r="T33" s="23">
        <v>46493.1739219273</v>
      </c>
      <c r="U33" s="23">
        <f t="shared" si="61"/>
        <v>-42839.438839557799</v>
      </c>
      <c r="V33" s="14">
        <f t="shared" si="62"/>
        <v>-0.92141351570221985</v>
      </c>
    </row>
    <row r="34" spans="2:22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4"/>
      <c r="S34" s="14"/>
      <c r="T34" s="23"/>
      <c r="U34" s="23"/>
      <c r="V34" s="14"/>
    </row>
    <row r="35" spans="2:22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37">
        <f>SUM(G35:N35)</f>
        <v>2607.2689190400001</v>
      </c>
      <c r="P35" s="28">
        <v>4144.9281006317669</v>
      </c>
      <c r="Q35" s="37">
        <f t="shared" ref="Q35:Q36" si="63">O35-P35</f>
        <v>-1537.6591815917668</v>
      </c>
      <c r="R35" s="13">
        <f>Q35/ABS(P35)</f>
        <v>-0.37097366812162508</v>
      </c>
      <c r="S35" s="13"/>
      <c r="T35" s="28">
        <v>14656.773248515545</v>
      </c>
      <c r="U35" s="25">
        <f t="shared" ref="U35:U36" si="64">O35-T35</f>
        <v>-12049.504329475545</v>
      </c>
      <c r="V35" s="13">
        <f>U35/ABS(T35)</f>
        <v>-0.82211166981763417</v>
      </c>
    </row>
    <row r="36" spans="2:22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37">
        <f>SUM(G36:N36)</f>
        <v>2000</v>
      </c>
      <c r="P36" s="28">
        <v>2000</v>
      </c>
      <c r="Q36" s="37">
        <f t="shared" si="63"/>
        <v>0</v>
      </c>
      <c r="R36" s="13">
        <f>Q36/ABS(P36)</f>
        <v>0</v>
      </c>
      <c r="S36" s="13"/>
      <c r="T36" s="28">
        <v>0</v>
      </c>
      <c r="U36" s="25">
        <f t="shared" si="64"/>
        <v>2000</v>
      </c>
      <c r="V36" s="13" t="s">
        <v>47</v>
      </c>
    </row>
    <row r="37" spans="2:22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4"/>
      <c r="S37" s="14"/>
      <c r="T37" s="25"/>
      <c r="U37" s="25"/>
      <c r="V37" s="14"/>
    </row>
    <row r="38" spans="2:22" s="5" customFormat="1" x14ac:dyDescent="0.35">
      <c r="B38" s="5" t="s">
        <v>5</v>
      </c>
      <c r="C38" s="6"/>
      <c r="D38" s="6"/>
      <c r="E38" s="6"/>
      <c r="F38" s="6"/>
      <c r="G38" s="25">
        <f t="shared" ref="G38:P38" si="65">G39+G40</f>
        <v>42241.35135682</v>
      </c>
      <c r="H38" s="25">
        <f t="shared" si="65"/>
        <v>4311.2382180900022</v>
      </c>
      <c r="I38" s="25">
        <f t="shared" si="65"/>
        <v>15876.532871109999</v>
      </c>
      <c r="J38" s="25">
        <f t="shared" si="65"/>
        <v>24609.782060730002</v>
      </c>
      <c r="K38" s="25">
        <f t="shared" ref="K38:N38" si="66">K39+K40</f>
        <v>4787.5947883600002</v>
      </c>
      <c r="L38" s="25">
        <f t="shared" si="66"/>
        <v>10977.456763769998</v>
      </c>
      <c r="M38" s="25">
        <f t="shared" si="66"/>
        <v>17361.602147040001</v>
      </c>
      <c r="N38" s="25">
        <f t="shared" si="66"/>
        <v>4393.1938396000005</v>
      </c>
      <c r="O38" s="25">
        <f t="shared" si="65"/>
        <v>124558.75204552</v>
      </c>
      <c r="P38" s="25">
        <f t="shared" si="65"/>
        <v>125107.59853934337</v>
      </c>
      <c r="Q38" s="37">
        <f t="shared" ref="Q38:Q40" si="67">O38-P38</f>
        <v>-548.84649382336647</v>
      </c>
      <c r="R38" s="13">
        <f>Q38/ABS(P38)</f>
        <v>-4.3869956759722099E-3</v>
      </c>
      <c r="S38" s="13"/>
      <c r="T38" s="25">
        <f>T39+T40</f>
        <v>149690.44185850001</v>
      </c>
      <c r="U38" s="25">
        <f t="shared" ref="U38" si="68">O38-T38</f>
        <v>-25131.68981298001</v>
      </c>
      <c r="V38" s="13">
        <f>U38/ABS(T38)</f>
        <v>-0.1678910790893155</v>
      </c>
    </row>
    <row r="39" spans="2:22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46">
        <f>SUM(G39:N39)</f>
        <v>52596.801585870009</v>
      </c>
      <c r="P39" s="23">
        <v>52683.600825207483</v>
      </c>
      <c r="Q39" s="46">
        <f t="shared" si="67"/>
        <v>-86.799239337473409</v>
      </c>
      <c r="R39" s="14">
        <f t="shared" ref="R39:R40" si="69">Q39/ABS(P39)</f>
        <v>-1.6475570761659603E-3</v>
      </c>
      <c r="S39" s="14"/>
      <c r="T39" s="23">
        <v>57042.154672599994</v>
      </c>
      <c r="U39" s="23">
        <f t="shared" ref="U39" si="70">O39-T39</f>
        <v>-4445.3530867299851</v>
      </c>
      <c r="V39" s="14">
        <f t="shared" ref="V39:V40" si="71">U39/ABS(T39)</f>
        <v>-7.7931016320203897E-2</v>
      </c>
    </row>
    <row r="40" spans="2:22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46">
        <f>SUM(G40:N40)</f>
        <v>71961.95045964999</v>
      </c>
      <c r="P40" s="23">
        <v>72423.997714135883</v>
      </c>
      <c r="Q40" s="46">
        <f t="shared" si="67"/>
        <v>-462.04725448589306</v>
      </c>
      <c r="R40" s="14">
        <f t="shared" si="69"/>
        <v>-6.3797535218869808E-3</v>
      </c>
      <c r="S40" s="14"/>
      <c r="T40" s="23">
        <v>92648.287185900001</v>
      </c>
      <c r="U40" s="23">
        <f t="shared" ref="U40" si="72">O40-T40</f>
        <v>-20686.336726250011</v>
      </c>
      <c r="V40" s="14">
        <f t="shared" si="71"/>
        <v>-0.22327813448663766</v>
      </c>
    </row>
    <row r="41" spans="2:22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14"/>
      <c r="S41" s="14"/>
      <c r="T41" s="24"/>
      <c r="U41" s="24"/>
      <c r="V41" s="14"/>
    </row>
    <row r="42" spans="2:22" x14ac:dyDescent="0.35">
      <c r="B42" s="5" t="s">
        <v>6</v>
      </c>
      <c r="C42" s="6"/>
      <c r="D42" s="6"/>
      <c r="E42" s="6"/>
      <c r="F42" s="6"/>
      <c r="G42" s="25">
        <f t="shared" ref="G42:P42" si="73">+G29+G31-G38+G35-G36</f>
        <v>-22151.072093113591</v>
      </c>
      <c r="H42" s="25">
        <f t="shared" si="73"/>
        <v>-20449.146071130031</v>
      </c>
      <c r="I42" s="25">
        <f t="shared" si="73"/>
        <v>-1647.451413939905</v>
      </c>
      <c r="J42" s="25">
        <f t="shared" ref="J42:K42" si="74">+J29+J31-J38+J35-J36</f>
        <v>29747.48995676202</v>
      </c>
      <c r="K42" s="25">
        <f t="shared" si="74"/>
        <v>-7139.4495520550636</v>
      </c>
      <c r="L42" s="25">
        <f t="shared" ref="L42:N42" si="75">+L29+L31-L38+L35-L36</f>
        <v>-7583.2730603239233</v>
      </c>
      <c r="M42" s="25">
        <f t="shared" si="75"/>
        <v>-16974.938442779061</v>
      </c>
      <c r="N42" s="25">
        <f t="shared" si="75"/>
        <v>-5817.9361120511494</v>
      </c>
      <c r="O42" s="25">
        <f t="shared" si="73"/>
        <v>-52015.776788630537</v>
      </c>
      <c r="P42" s="25">
        <f t="shared" si="73"/>
        <v>-62776.515559823652</v>
      </c>
      <c r="Q42" s="25">
        <f>O42-P42</f>
        <v>10760.738771193115</v>
      </c>
      <c r="R42" s="13">
        <f>Q42/ABS(P42)</f>
        <v>0.17141344458563548</v>
      </c>
      <c r="S42" s="13"/>
      <c r="T42" s="25">
        <f>+T29+T31-T38+T35-T36</f>
        <v>-52431.315991613679</v>
      </c>
      <c r="U42" s="25">
        <f t="shared" ref="U42" si="76">O42-T42</f>
        <v>415.53920298314188</v>
      </c>
      <c r="V42" s="13">
        <f>U42/ABS(T42)</f>
        <v>7.9254009769582513E-3</v>
      </c>
    </row>
    <row r="43" spans="2:22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4"/>
      <c r="S43" s="14"/>
      <c r="T43" s="25"/>
      <c r="U43" s="25"/>
      <c r="V43" s="14"/>
    </row>
    <row r="44" spans="2:22" ht="16" thickBot="1" x14ac:dyDescent="0.4">
      <c r="B44" s="5" t="s">
        <v>7</v>
      </c>
      <c r="C44" s="6"/>
      <c r="D44" s="6"/>
      <c r="E44" s="6"/>
      <c r="F44" s="6"/>
      <c r="G44" s="25">
        <f t="shared" ref="G44:P44" si="77">+G29+G22</f>
        <v>-4126.486479425992</v>
      </c>
      <c r="H44" s="25">
        <f t="shared" si="77"/>
        <v>-3913.9371002400258</v>
      </c>
      <c r="I44" s="25">
        <f t="shared" si="77"/>
        <v>6886.5160483244908</v>
      </c>
      <c r="J44" s="25">
        <f t="shared" ref="J44:K44" si="78">+J29+J22</f>
        <v>54041.571131438017</v>
      </c>
      <c r="K44" s="25">
        <f t="shared" si="78"/>
        <v>-2386.8935685690612</v>
      </c>
      <c r="L44" s="25">
        <f t="shared" ref="L44:N44" si="79">+L29+L22</f>
        <v>20812.211251000077</v>
      </c>
      <c r="M44" s="25">
        <f t="shared" si="79"/>
        <v>-7796.5060724990617</v>
      </c>
      <c r="N44" s="25">
        <f t="shared" si="79"/>
        <v>10355.496282061351</v>
      </c>
      <c r="O44" s="25">
        <f t="shared" si="77"/>
        <v>73871.971492089957</v>
      </c>
      <c r="P44" s="25">
        <f t="shared" si="77"/>
        <v>72086.042864966468</v>
      </c>
      <c r="Q44" s="25">
        <f>O44-P44</f>
        <v>1785.9286271234887</v>
      </c>
      <c r="R44" s="13">
        <f>Q44/ABS(P44)</f>
        <v>2.4774957205917637E-2</v>
      </c>
      <c r="S44" s="35"/>
      <c r="T44" s="25">
        <f>+T29+T22</f>
        <v>100283.14763149348</v>
      </c>
      <c r="U44" s="25">
        <f t="shared" ref="U44" si="80">O44-T44</f>
        <v>-26411.176139403527</v>
      </c>
      <c r="V44" s="13">
        <f>U44/ABS(T44)</f>
        <v>-0.2633660466707291</v>
      </c>
    </row>
    <row r="45" spans="2:22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18"/>
      <c r="S45" s="34"/>
      <c r="T45" s="26"/>
      <c r="U45" s="26"/>
      <c r="V45" s="18"/>
    </row>
    <row r="46" spans="2:22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7"/>
      <c r="S46" s="17"/>
      <c r="T46" s="19"/>
      <c r="U46" s="19"/>
      <c r="V46" s="17"/>
    </row>
    <row r="47" spans="2:22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T47" s="19"/>
      <c r="U47" s="19"/>
    </row>
    <row r="48" spans="2:22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T48" s="19"/>
      <c r="U48" s="19"/>
    </row>
    <row r="49" spans="2:22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T49" s="19"/>
      <c r="U49" s="19"/>
    </row>
    <row r="50" spans="2:22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tr">
        <f>O6</f>
        <v>Prov.</v>
      </c>
      <c r="P50" s="47" t="str">
        <f>P6</f>
        <v>Second Supplementary Estimates</v>
      </c>
      <c r="Q50" s="21"/>
      <c r="R50" s="11"/>
      <c r="S50" s="36"/>
      <c r="T50" s="21" t="s">
        <v>48</v>
      </c>
      <c r="U50" s="21"/>
      <c r="V50" s="11"/>
    </row>
    <row r="51" spans="2:22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75</v>
      </c>
      <c r="O51" s="22" t="str">
        <f>O7</f>
        <v>Apr - Nov</v>
      </c>
      <c r="P51" s="22" t="str">
        <f>+P7</f>
        <v>Apr - Nov</v>
      </c>
      <c r="Q51" s="22" t="str">
        <f>Q7</f>
        <v>Diff</v>
      </c>
      <c r="R51" s="12" t="str">
        <f>R7</f>
        <v>Diff %</v>
      </c>
      <c r="S51" s="12"/>
      <c r="T51" s="22" t="str">
        <f>+T7</f>
        <v>Apr - Nov</v>
      </c>
      <c r="U51" s="22" t="str">
        <f>U7</f>
        <v>Diff</v>
      </c>
      <c r="V51" s="12" t="str">
        <f>V7</f>
        <v>Diff %</v>
      </c>
    </row>
    <row r="52" spans="2:22" x14ac:dyDescent="0.35">
      <c r="B52" s="3"/>
      <c r="C52" s="3"/>
      <c r="D52" s="3"/>
      <c r="E52" s="3"/>
      <c r="F52" s="3"/>
    </row>
    <row r="53" spans="2:22" x14ac:dyDescent="0.35">
      <c r="B53" s="4" t="s">
        <v>1</v>
      </c>
      <c r="C53" s="2"/>
      <c r="D53" s="2"/>
      <c r="E53" s="2"/>
      <c r="F53" s="2"/>
      <c r="G53" s="25">
        <f t="shared" ref="G53:O53" si="81">G55+G88+G90+G92+G94</f>
        <v>73939.081649347005</v>
      </c>
      <c r="H53" s="25">
        <f t="shared" si="81"/>
        <v>74295.32620507</v>
      </c>
      <c r="I53" s="25">
        <f t="shared" ref="I53:J53" si="82">I55+I88+I90+I92+I94</f>
        <v>83954.525822624506</v>
      </c>
      <c r="J53" s="25">
        <f t="shared" si="82"/>
        <v>143013.98903826799</v>
      </c>
      <c r="K53" s="25">
        <f t="shared" ref="K53:N53" si="83">K55+K88+K90+K92+K94</f>
        <v>73478.315659840911</v>
      </c>
      <c r="L53" s="25">
        <f t="shared" si="83"/>
        <v>88371.244092840003</v>
      </c>
      <c r="M53" s="25">
        <f t="shared" si="83"/>
        <v>65054.919660300991</v>
      </c>
      <c r="N53" s="25">
        <f t="shared" si="83"/>
        <v>86422.766453041506</v>
      </c>
      <c r="O53" s="25">
        <f t="shared" si="81"/>
        <v>688530.16858133301</v>
      </c>
      <c r="P53" s="25">
        <f t="shared" ref="P53" si="84">P55+P88+P90+P92+P94</f>
        <v>687972.63612603641</v>
      </c>
      <c r="Q53" s="37">
        <f t="shared" ref="Q53:Q63" si="85">O53-P53</f>
        <v>557.53245529660489</v>
      </c>
      <c r="R53" s="13">
        <f>Q53/ABS(P53)</f>
        <v>8.1039917290324484E-4</v>
      </c>
      <c r="S53" s="13"/>
      <c r="T53" s="25">
        <f t="shared" ref="T53" si="86">T55+T88+T90+T92+T94</f>
        <v>657643.94225294748</v>
      </c>
      <c r="U53" s="25">
        <f t="shared" ref="U53:U63" si="87">O53-T53</f>
        <v>30886.226328385528</v>
      </c>
      <c r="V53" s="13">
        <f>U53/ABS(T53)</f>
        <v>4.6964967429907321E-2</v>
      </c>
    </row>
    <row r="54" spans="2:22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4"/>
      <c r="S54" s="14"/>
      <c r="T54" s="25"/>
      <c r="U54" s="25"/>
      <c r="V54" s="14"/>
    </row>
    <row r="55" spans="2:22" x14ac:dyDescent="0.35">
      <c r="B55" s="4" t="s">
        <v>9</v>
      </c>
      <c r="C55" s="2"/>
      <c r="D55" s="2"/>
      <c r="E55" s="2"/>
      <c r="F55" s="2"/>
      <c r="G55" s="25">
        <f t="shared" ref="G55:O55" si="88">G57+G65+G80</f>
        <v>67665.022052820001</v>
      </c>
      <c r="H55" s="25">
        <f t="shared" si="88"/>
        <v>69681.086521499994</v>
      </c>
      <c r="I55" s="25">
        <f t="shared" ref="I55:J55" si="89">I57+I65+I80</f>
        <v>75959.499483784006</v>
      </c>
      <c r="J55" s="25">
        <f t="shared" si="89"/>
        <v>73376.514952254001</v>
      </c>
      <c r="K55" s="25">
        <f t="shared" ref="K55:N55" si="90">K57+K65+K80</f>
        <v>69493.370505610001</v>
      </c>
      <c r="L55" s="25">
        <f t="shared" si="90"/>
        <v>80734.429704010006</v>
      </c>
      <c r="M55" s="25">
        <f t="shared" si="90"/>
        <v>61564.121565420995</v>
      </c>
      <c r="N55" s="25">
        <f t="shared" si="90"/>
        <v>66875.413277979998</v>
      </c>
      <c r="O55" s="25">
        <f t="shared" si="88"/>
        <v>565349.45806337905</v>
      </c>
      <c r="P55" s="25">
        <f t="shared" ref="P55" si="91">P57+P65+P80</f>
        <v>574334.80618081754</v>
      </c>
      <c r="Q55" s="37">
        <f t="shared" si="85"/>
        <v>-8985.3481174384942</v>
      </c>
      <c r="R55" s="13">
        <f>Q55/ABS(P55)</f>
        <v>-1.5644791192769261E-2</v>
      </c>
      <c r="S55" s="13"/>
      <c r="T55" s="25">
        <f t="shared" ref="T55" si="92">T57+T65+T80</f>
        <v>535334.41504345392</v>
      </c>
      <c r="U55" s="25">
        <f t="shared" si="87"/>
        <v>30015.043019925128</v>
      </c>
      <c r="V55" s="13">
        <f>U55/ABS(T55)</f>
        <v>5.6067837554379461E-2</v>
      </c>
    </row>
    <row r="56" spans="2:22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14"/>
      <c r="S56" s="14"/>
      <c r="T56" s="24"/>
      <c r="U56" s="24"/>
      <c r="V56" s="14"/>
    </row>
    <row r="57" spans="2:22" x14ac:dyDescent="0.35">
      <c r="B57" s="2"/>
      <c r="C57" s="2" t="s">
        <v>54</v>
      </c>
      <c r="D57" s="2"/>
      <c r="E57" s="2"/>
      <c r="F57" s="2"/>
      <c r="G57" s="23">
        <f t="shared" ref="G57:O57" si="93">SUM(G58:G63)</f>
        <v>18232.395819699999</v>
      </c>
      <c r="H57" s="23">
        <f t="shared" si="93"/>
        <v>19971.710871809999</v>
      </c>
      <c r="I57" s="23">
        <f t="shared" ref="I57:J57" si="94">SUM(I58:I63)</f>
        <v>28343.429010759999</v>
      </c>
      <c r="J57" s="23">
        <f t="shared" si="94"/>
        <v>20010.180658000001</v>
      </c>
      <c r="K57" s="23">
        <f t="shared" ref="K57:N57" si="95">SUM(K58:K63)</f>
        <v>20869.285742870001</v>
      </c>
      <c r="L57" s="23">
        <f t="shared" si="95"/>
        <v>29834.713790280002</v>
      </c>
      <c r="M57" s="23">
        <f t="shared" si="95"/>
        <v>19805.12429462</v>
      </c>
      <c r="N57" s="23">
        <f t="shared" si="95"/>
        <v>19259.985380470003</v>
      </c>
      <c r="O57" s="23">
        <f t="shared" si="93"/>
        <v>176326.82556850999</v>
      </c>
      <c r="P57" s="23">
        <f t="shared" ref="P57" si="96">SUM(P58:P63)</f>
        <v>173610.19487651528</v>
      </c>
      <c r="Q57" s="46">
        <f t="shared" si="85"/>
        <v>2716.6306919947092</v>
      </c>
      <c r="R57" s="14">
        <f t="shared" ref="R57:R86" si="97">Q57/ABS(P57)</f>
        <v>1.5647875367728162E-2</v>
      </c>
      <c r="S57" s="14"/>
      <c r="T57" s="23">
        <f t="shared" ref="T57" si="98">SUM(T58:T63)</f>
        <v>160364.56462299998</v>
      </c>
      <c r="U57" s="23">
        <f t="shared" si="87"/>
        <v>15962.260945510003</v>
      </c>
      <c r="V57" s="14">
        <f t="shared" ref="V57" si="99">U57/ABS(T57)</f>
        <v>9.9537332221962996E-2</v>
      </c>
    </row>
    <row r="58" spans="2:22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46">
        <f>SUM(G58:N58)</f>
        <v>970.60741851000012</v>
      </c>
      <c r="P58" s="23">
        <v>726.99268442000005</v>
      </c>
      <c r="Q58" s="46">
        <f t="shared" si="85"/>
        <v>243.61473409000007</v>
      </c>
      <c r="R58" s="14">
        <f t="shared" si="97"/>
        <v>0.3350992923461914</v>
      </c>
      <c r="S58" s="14"/>
      <c r="T58" s="23">
        <v>0</v>
      </c>
      <c r="U58" s="23">
        <f t="shared" si="87"/>
        <v>970.60741851000012</v>
      </c>
      <c r="V58" s="14" t="s">
        <v>47</v>
      </c>
    </row>
    <row r="59" spans="2:22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46">
        <f t="shared" ref="O59:O63" si="100">SUM(G59:N59)</f>
        <v>38874.953367999995</v>
      </c>
      <c r="P59" s="23">
        <v>41398.223409411825</v>
      </c>
      <c r="Q59" s="46">
        <f t="shared" si="85"/>
        <v>-2523.2700414118299</v>
      </c>
      <c r="R59" s="14">
        <f t="shared" si="97"/>
        <v>-6.0951167311159737E-2</v>
      </c>
      <c r="S59" s="14"/>
      <c r="T59" s="23">
        <v>38954.183084000004</v>
      </c>
      <c r="U59" s="23">
        <f t="shared" si="87"/>
        <v>-79.229716000008921</v>
      </c>
      <c r="V59" s="14">
        <f t="shared" ref="V59:V63" si="101">U59/ABS(T59)</f>
        <v>-2.0339206146143428E-3</v>
      </c>
    </row>
    <row r="60" spans="2:22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46">
        <f t="shared" si="100"/>
        <v>105449.85900599998</v>
      </c>
      <c r="P60" s="23">
        <v>100646.90820957988</v>
      </c>
      <c r="Q60" s="46">
        <f t="shared" si="85"/>
        <v>4802.9507964201039</v>
      </c>
      <c r="R60" s="14">
        <f t="shared" si="97"/>
        <v>4.7720798202949111E-2</v>
      </c>
      <c r="S60" s="14"/>
      <c r="T60" s="23">
        <v>90250.373834999991</v>
      </c>
      <c r="U60" s="23">
        <f t="shared" si="87"/>
        <v>15199.485170999993</v>
      </c>
      <c r="V60" s="14">
        <f t="shared" si="101"/>
        <v>0.16841465054525329</v>
      </c>
    </row>
    <row r="61" spans="2:22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46">
        <f t="shared" si="100"/>
        <v>2493.0949799999999</v>
      </c>
      <c r="P61" s="23">
        <v>2190.3357363540381</v>
      </c>
      <c r="Q61" s="46">
        <f t="shared" si="85"/>
        <v>302.75924364596176</v>
      </c>
      <c r="R61" s="14">
        <f t="shared" si="97"/>
        <v>0.13822503948637802</v>
      </c>
      <c r="S61" s="14"/>
      <c r="T61" s="23">
        <v>2483.6041609999997</v>
      </c>
      <c r="U61" s="23">
        <f t="shared" si="87"/>
        <v>9.4908190000001014</v>
      </c>
      <c r="V61" s="14">
        <f t="shared" si="101"/>
        <v>3.8213895551611225E-3</v>
      </c>
    </row>
    <row r="62" spans="2:22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46">
        <f t="shared" si="100"/>
        <v>2769.5102489999999</v>
      </c>
      <c r="P62" s="23">
        <v>3806.0218710687941</v>
      </c>
      <c r="Q62" s="46">
        <f t="shared" si="85"/>
        <v>-1036.5116220687942</v>
      </c>
      <c r="R62" s="14">
        <f t="shared" si="97"/>
        <v>-0.27233464682580094</v>
      </c>
      <c r="S62" s="14"/>
      <c r="T62" s="23">
        <v>3166.5327360000001</v>
      </c>
      <c r="U62" s="23">
        <f t="shared" si="87"/>
        <v>-397.02248700000018</v>
      </c>
      <c r="V62" s="14">
        <f t="shared" si="101"/>
        <v>-0.12538082505394321</v>
      </c>
    </row>
    <row r="63" spans="2:22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46">
        <f t="shared" si="100"/>
        <v>25768.800546999999</v>
      </c>
      <c r="P63" s="23">
        <v>24841.712965680741</v>
      </c>
      <c r="Q63" s="46">
        <f t="shared" si="85"/>
        <v>927.08758131925788</v>
      </c>
      <c r="R63" s="14">
        <f t="shared" si="97"/>
        <v>3.731979282588304E-2</v>
      </c>
      <c r="S63" s="14"/>
      <c r="T63" s="23">
        <v>25509.870806999999</v>
      </c>
      <c r="U63" s="23">
        <f t="shared" si="87"/>
        <v>258.92973999999958</v>
      </c>
      <c r="V63" s="14">
        <f t="shared" si="101"/>
        <v>1.0150178413641684E-2</v>
      </c>
    </row>
    <row r="64" spans="2:22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14"/>
      <c r="S64" s="14"/>
      <c r="T64" s="23"/>
      <c r="U64" s="23"/>
      <c r="V64" s="14"/>
    </row>
    <row r="65" spans="2:22" x14ac:dyDescent="0.35">
      <c r="B65" s="2"/>
      <c r="C65" s="2" t="s">
        <v>53</v>
      </c>
      <c r="D65" s="2"/>
      <c r="E65" s="2"/>
      <c r="F65" s="2"/>
      <c r="G65" s="23">
        <f t="shared" ref="G65:P65" si="102">SUM(G66:G78)</f>
        <v>23660.710392639998</v>
      </c>
      <c r="H65" s="23">
        <f t="shared" ref="H65:O65" si="103">SUM(H66:H78)</f>
        <v>24253.700407</v>
      </c>
      <c r="I65" s="23">
        <f t="shared" ref="I65:J65" si="104">SUM(I66:I78)</f>
        <v>21311.17998316</v>
      </c>
      <c r="J65" s="23">
        <f t="shared" si="104"/>
        <v>24321.353938300002</v>
      </c>
      <c r="K65" s="23">
        <f t="shared" ref="K65:N65" si="105">SUM(K66:K78)</f>
        <v>22831.697838000004</v>
      </c>
      <c r="L65" s="23">
        <f t="shared" si="105"/>
        <v>23146.585763999999</v>
      </c>
      <c r="M65" s="23">
        <f t="shared" si="105"/>
        <v>20455.147118999997</v>
      </c>
      <c r="N65" s="23">
        <f t="shared" si="105"/>
        <v>22870.382138499997</v>
      </c>
      <c r="O65" s="23">
        <f t="shared" si="103"/>
        <v>182850.75758060004</v>
      </c>
      <c r="P65" s="23">
        <f t="shared" si="102"/>
        <v>183328.54758291668</v>
      </c>
      <c r="Q65" s="46">
        <f t="shared" ref="Q65:Q78" si="106">O65-P65</f>
        <v>-477.79000231664395</v>
      </c>
      <c r="R65" s="14">
        <f t="shared" si="97"/>
        <v>-2.6061953177289364E-3</v>
      </c>
      <c r="S65" s="14"/>
      <c r="T65" s="23">
        <f t="shared" ref="T65" si="107">SUM(T66:T78)</f>
        <v>173682.27590131998</v>
      </c>
      <c r="U65" s="23">
        <f t="shared" ref="U65:U78" si="108">O65-T65</f>
        <v>9168.4816792800557</v>
      </c>
      <c r="V65" s="14">
        <f t="shared" ref="V65:V66" si="109">U65/ABS(T65)</f>
        <v>5.2788815851821616E-2</v>
      </c>
    </row>
    <row r="66" spans="2:22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46">
        <f>SUM(G66:N66)</f>
        <v>38.262702999999995</v>
      </c>
      <c r="P66" s="31">
        <v>22.986588266666658</v>
      </c>
      <c r="Q66" s="46">
        <f t="shared" si="106"/>
        <v>15.276114733333337</v>
      </c>
      <c r="R66" s="14">
        <f t="shared" si="97"/>
        <v>0.6645664226511403</v>
      </c>
      <c r="S66" s="14"/>
      <c r="T66" s="31">
        <v>47.159685999999994</v>
      </c>
      <c r="U66" s="23">
        <f t="shared" si="108"/>
        <v>-8.8969829999999988</v>
      </c>
      <c r="V66" s="14">
        <f t="shared" si="109"/>
        <v>-0.18865653600831864</v>
      </c>
    </row>
    <row r="67" spans="2:22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46">
        <f t="shared" ref="O67:O78" si="110">SUM(G67:N67)</f>
        <v>16962.584204999999</v>
      </c>
      <c r="P67" s="31">
        <v>16387.885488688466</v>
      </c>
      <c r="Q67" s="46">
        <f t="shared" si="106"/>
        <v>574.69871631153364</v>
      </c>
      <c r="R67" s="14">
        <f t="shared" si="97"/>
        <v>3.5068509400325763E-2</v>
      </c>
      <c r="S67" s="14"/>
      <c r="T67" s="31">
        <v>13352.836429999999</v>
      </c>
      <c r="U67" s="23">
        <f t="shared" si="108"/>
        <v>3609.7477749999998</v>
      </c>
      <c r="V67" s="14">
        <f t="shared" ref="V67:V71" si="111">U67/ABS(T67)</f>
        <v>0.27033565444491858</v>
      </c>
    </row>
    <row r="68" spans="2:22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46">
        <f t="shared" si="110"/>
        <v>738.02984300000003</v>
      </c>
      <c r="P68" s="31">
        <v>711.74555351984827</v>
      </c>
      <c r="Q68" s="46">
        <f t="shared" si="106"/>
        <v>26.284289480151756</v>
      </c>
      <c r="R68" s="14">
        <f t="shared" si="97"/>
        <v>3.6929334296738635E-2</v>
      </c>
      <c r="S68" s="14"/>
      <c r="T68" s="31">
        <v>727.36292000000014</v>
      </c>
      <c r="U68" s="23">
        <f t="shared" si="108"/>
        <v>10.666922999999883</v>
      </c>
      <c r="V68" s="14">
        <f t="shared" si="111"/>
        <v>1.4665200420169729E-2</v>
      </c>
    </row>
    <row r="69" spans="2:22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46">
        <f t="shared" si="110"/>
        <v>3533.900776</v>
      </c>
      <c r="P69" s="31">
        <v>3635.414600016155</v>
      </c>
      <c r="Q69" s="46">
        <f t="shared" si="106"/>
        <v>-101.51382401615501</v>
      </c>
      <c r="R69" s="14">
        <f t="shared" si="97"/>
        <v>-2.7923589242256967E-2</v>
      </c>
      <c r="S69" s="14"/>
      <c r="T69" s="31">
        <v>3526.2156099999997</v>
      </c>
      <c r="U69" s="23">
        <f t="shared" si="108"/>
        <v>7.6851660000002084</v>
      </c>
      <c r="V69" s="14">
        <f t="shared" si="111"/>
        <v>2.1794373486992216E-3</v>
      </c>
    </row>
    <row r="70" spans="2:22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46">
        <f t="shared" si="110"/>
        <v>711.30730560000006</v>
      </c>
      <c r="P70" s="31">
        <v>811.37567339972077</v>
      </c>
      <c r="Q70" s="46">
        <f t="shared" si="106"/>
        <v>-100.0683677997207</v>
      </c>
      <c r="R70" s="14">
        <f t="shared" si="97"/>
        <v>-0.12333173285862423</v>
      </c>
      <c r="S70" s="14"/>
      <c r="T70" s="31">
        <v>1190.1761360600001</v>
      </c>
      <c r="U70" s="23">
        <f t="shared" si="108"/>
        <v>-478.86883046000003</v>
      </c>
      <c r="V70" s="14">
        <f t="shared" si="111"/>
        <v>-0.40235122848729249</v>
      </c>
    </row>
    <row r="71" spans="2:22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46">
        <f t="shared" si="110"/>
        <v>125.06866299999999</v>
      </c>
      <c r="P71" s="31">
        <v>164.60468782622308</v>
      </c>
      <c r="Q71" s="46">
        <f t="shared" si="106"/>
        <v>-39.536024826223098</v>
      </c>
      <c r="R71" s="14">
        <f t="shared" si="97"/>
        <v>-0.24018772094730484</v>
      </c>
      <c r="S71" s="14"/>
      <c r="T71" s="31">
        <v>180.77568399999998</v>
      </c>
      <c r="U71" s="23">
        <f t="shared" si="108"/>
        <v>-55.707020999999997</v>
      </c>
      <c r="V71" s="14">
        <f t="shared" si="111"/>
        <v>-0.30815549839103362</v>
      </c>
    </row>
    <row r="72" spans="2:22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46">
        <f t="shared" si="110"/>
        <v>5682.6603500000001</v>
      </c>
      <c r="P72" s="31">
        <v>6018.9993493245056</v>
      </c>
      <c r="Q72" s="46">
        <f t="shared" si="106"/>
        <v>-336.33899932450549</v>
      </c>
      <c r="R72" s="14">
        <f t="shared" si="97"/>
        <v>-5.5879554026243887E-2</v>
      </c>
      <c r="S72" s="14"/>
      <c r="T72" s="31">
        <v>5417.7007229999999</v>
      </c>
      <c r="U72" s="23">
        <f t="shared" si="108"/>
        <v>264.95962700000018</v>
      </c>
      <c r="V72" s="14">
        <f t="shared" ref="V72:V78" si="112">U72/ABS(T72)</f>
        <v>4.8906287103522642E-2</v>
      </c>
    </row>
    <row r="73" spans="2:22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46">
        <f t="shared" si="110"/>
        <v>2293.7967669999998</v>
      </c>
      <c r="P73" s="31">
        <v>2282.2683580933849</v>
      </c>
      <c r="Q73" s="46">
        <f t="shared" si="106"/>
        <v>11.528408906614914</v>
      </c>
      <c r="R73" s="14">
        <f t="shared" si="97"/>
        <v>5.0512941940998504E-3</v>
      </c>
      <c r="S73" s="14"/>
      <c r="T73" s="31">
        <v>2217.4533779999997</v>
      </c>
      <c r="U73" s="23">
        <f t="shared" si="108"/>
        <v>76.343389000000116</v>
      </c>
      <c r="V73" s="14">
        <f t="shared" si="112"/>
        <v>3.4428407720958239E-2</v>
      </c>
    </row>
    <row r="74" spans="2:22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46">
        <f t="shared" si="110"/>
        <v>35614.727999999996</v>
      </c>
      <c r="P74" s="31">
        <v>35375.016872878608</v>
      </c>
      <c r="Q74" s="46">
        <f t="shared" si="106"/>
        <v>239.71112712138711</v>
      </c>
      <c r="R74" s="14">
        <f t="shared" si="97"/>
        <v>6.7762830469536633E-3</v>
      </c>
      <c r="S74" s="14"/>
      <c r="T74" s="31">
        <v>33249.381483260004</v>
      </c>
      <c r="U74" s="23">
        <f t="shared" si="108"/>
        <v>2365.3465167399918</v>
      </c>
      <c r="V74" s="14">
        <f t="shared" si="112"/>
        <v>7.1139564443653422E-2</v>
      </c>
    </row>
    <row r="75" spans="2:22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46">
        <f t="shared" si="110"/>
        <v>1619.2434569999998</v>
      </c>
      <c r="P75" s="31">
        <v>1687.2635085314994</v>
      </c>
      <c r="Q75" s="46">
        <f t="shared" si="106"/>
        <v>-68.020051531499576</v>
      </c>
      <c r="R75" s="14">
        <f t="shared" si="97"/>
        <v>-4.0313828389911932E-2</v>
      </c>
      <c r="S75" s="14"/>
      <c r="T75" s="31">
        <v>1791.0311280000001</v>
      </c>
      <c r="U75" s="23">
        <f t="shared" si="108"/>
        <v>-171.78767100000027</v>
      </c>
      <c r="V75" s="14">
        <f t="shared" si="112"/>
        <v>-9.5915513870398941E-2</v>
      </c>
    </row>
    <row r="76" spans="2:22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46">
        <f t="shared" si="110"/>
        <v>2065.4983399999996</v>
      </c>
      <c r="P76" s="31">
        <v>2009.1433045503113</v>
      </c>
      <c r="Q76" s="46">
        <f t="shared" si="106"/>
        <v>56.35503544968833</v>
      </c>
      <c r="R76" s="14">
        <f t="shared" si="97"/>
        <v>2.8049286142036431E-2</v>
      </c>
      <c r="S76" s="14"/>
      <c r="T76" s="31">
        <v>1814.5610869999998</v>
      </c>
      <c r="U76" s="23">
        <f t="shared" si="108"/>
        <v>250.93725299999983</v>
      </c>
      <c r="V76" s="14">
        <f t="shared" si="112"/>
        <v>0.13829088190956002</v>
      </c>
    </row>
    <row r="77" spans="2:22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46">
        <f t="shared" si="110"/>
        <v>107294.13257300001</v>
      </c>
      <c r="P77" s="31">
        <v>108693.55844953202</v>
      </c>
      <c r="Q77" s="46">
        <f t="shared" si="106"/>
        <v>-1399.4258765320119</v>
      </c>
      <c r="R77" s="14">
        <f t="shared" si="97"/>
        <v>-1.2874966065093779E-2</v>
      </c>
      <c r="S77" s="14"/>
      <c r="T77" s="31">
        <v>104949.22188099999</v>
      </c>
      <c r="U77" s="23">
        <f t="shared" si="108"/>
        <v>2344.9106920000195</v>
      </c>
      <c r="V77" s="14">
        <f t="shared" si="112"/>
        <v>2.2343288020361608E-2</v>
      </c>
    </row>
    <row r="78" spans="2:22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46">
        <f t="shared" si="110"/>
        <v>6171.5445979999995</v>
      </c>
      <c r="P78" s="31">
        <v>5528.285148289302</v>
      </c>
      <c r="Q78" s="46">
        <f t="shared" si="106"/>
        <v>643.25944971069748</v>
      </c>
      <c r="R78" s="14">
        <f t="shared" si="97"/>
        <v>0.116357863687576</v>
      </c>
      <c r="S78" s="14"/>
      <c r="T78" s="31">
        <v>5218.3997549999995</v>
      </c>
      <c r="U78" s="23">
        <f t="shared" si="108"/>
        <v>953.14484300000004</v>
      </c>
      <c r="V78" s="14">
        <f t="shared" si="112"/>
        <v>0.18265079099905027</v>
      </c>
    </row>
    <row r="79" spans="2:22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14"/>
      <c r="S79" s="14"/>
      <c r="T79" s="27"/>
      <c r="U79" s="27"/>
      <c r="V79" s="14"/>
    </row>
    <row r="80" spans="2:22" x14ac:dyDescent="0.35">
      <c r="B80" s="2"/>
      <c r="C80" s="2" t="s">
        <v>22</v>
      </c>
      <c r="D80" s="2"/>
      <c r="E80" s="2"/>
      <c r="F80" s="2"/>
      <c r="G80" s="23">
        <f t="shared" ref="G80:P80" si="113">SUM(G81:G86)</f>
        <v>25771.91584048</v>
      </c>
      <c r="H80" s="23">
        <f t="shared" si="113"/>
        <v>25455.675242689995</v>
      </c>
      <c r="I80" s="23">
        <f t="shared" si="113"/>
        <v>26304.890489863999</v>
      </c>
      <c r="J80" s="23">
        <f t="shared" si="113"/>
        <v>29044.980355953998</v>
      </c>
      <c r="K80" s="23">
        <f t="shared" ref="K80:N80" si="114">SUM(K81:K86)</f>
        <v>25792.38692474</v>
      </c>
      <c r="L80" s="23">
        <f t="shared" si="114"/>
        <v>27753.130149730001</v>
      </c>
      <c r="M80" s="23">
        <f t="shared" si="114"/>
        <v>21303.850151800998</v>
      </c>
      <c r="N80" s="23">
        <f t="shared" si="114"/>
        <v>24745.045759010001</v>
      </c>
      <c r="O80" s="23">
        <f t="shared" si="113"/>
        <v>206171.87491426902</v>
      </c>
      <c r="P80" s="23">
        <f t="shared" si="113"/>
        <v>217396.06372138549</v>
      </c>
      <c r="Q80" s="46">
        <f>O80-P80</f>
        <v>-11224.188807116472</v>
      </c>
      <c r="R80" s="14">
        <f t="shared" si="97"/>
        <v>-5.1630138168009231E-2</v>
      </c>
      <c r="S80" s="14"/>
      <c r="T80" s="23">
        <f>SUM(T81:T86)</f>
        <v>201287.57451913401</v>
      </c>
      <c r="U80" s="23">
        <f>O80-T80</f>
        <v>4884.3003951350111</v>
      </c>
      <c r="V80" s="14">
        <f t="shared" ref="V80:V86" si="115">U80/ABS(T80)</f>
        <v>2.4265285161308946E-2</v>
      </c>
    </row>
    <row r="81" spans="1:22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46">
        <f>SUM(G81:N81)</f>
        <v>46160.034534008002</v>
      </c>
      <c r="P81" s="31">
        <v>48850.435014609466</v>
      </c>
      <c r="Q81" s="46">
        <f t="shared" ref="Q81:Q86" si="116">O81-P81</f>
        <v>-2690.4004806014636</v>
      </c>
      <c r="R81" s="14">
        <f t="shared" si="97"/>
        <v>-5.5074237922279674E-2</v>
      </c>
      <c r="S81" s="14"/>
      <c r="T81" s="31">
        <v>44177.440072990015</v>
      </c>
      <c r="U81" s="23">
        <f t="shared" ref="U81:U94" si="117">O81-T81</f>
        <v>1982.5944610179868</v>
      </c>
      <c r="V81" s="14">
        <f t="shared" si="115"/>
        <v>4.4877984277548494E-2</v>
      </c>
    </row>
    <row r="82" spans="1:22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46">
        <f t="shared" ref="O82:O86" si="118">SUM(G82:N82)</f>
        <v>3055.7743850100001</v>
      </c>
      <c r="P82" s="31">
        <v>3222.9951634375261</v>
      </c>
      <c r="Q82" s="46">
        <f t="shared" si="116"/>
        <v>-167.22077842752606</v>
      </c>
      <c r="R82" s="14">
        <f t="shared" si="97"/>
        <v>-5.1883657885845112E-2</v>
      </c>
      <c r="S82" s="14"/>
      <c r="T82" s="31">
        <v>2724.7623713400003</v>
      </c>
      <c r="U82" s="23">
        <f t="shared" si="117"/>
        <v>331.01201366999976</v>
      </c>
      <c r="V82" s="14">
        <f t="shared" si="115"/>
        <v>0.12148289228877329</v>
      </c>
    </row>
    <row r="83" spans="1:22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46">
        <f t="shared" si="118"/>
        <v>19273.141703820002</v>
      </c>
      <c r="P83" s="31">
        <v>19762.073930116192</v>
      </c>
      <c r="Q83" s="46">
        <f t="shared" si="116"/>
        <v>-488.93222629619049</v>
      </c>
      <c r="R83" s="14">
        <f t="shared" si="97"/>
        <v>-2.4740937010213675E-2</v>
      </c>
      <c r="S83" s="14"/>
      <c r="T83" s="31">
        <v>18697.817069190001</v>
      </c>
      <c r="U83" s="23">
        <f t="shared" si="117"/>
        <v>575.32463463000022</v>
      </c>
      <c r="V83" s="14">
        <f t="shared" si="115"/>
        <v>3.0769615110739959E-2</v>
      </c>
    </row>
    <row r="84" spans="1:22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46">
        <f t="shared" si="118"/>
        <v>88644.439451453989</v>
      </c>
      <c r="P84" s="31">
        <v>92413.253623077442</v>
      </c>
      <c r="Q84" s="46">
        <f t="shared" si="116"/>
        <v>-3768.8141716234531</v>
      </c>
      <c r="R84" s="14">
        <f t="shared" si="97"/>
        <v>-4.0782182466977929E-2</v>
      </c>
      <c r="S84" s="14"/>
      <c r="T84" s="31">
        <v>83907.20640822401</v>
      </c>
      <c r="U84" s="23">
        <f t="shared" si="117"/>
        <v>4737.2330432299786</v>
      </c>
      <c r="V84" s="14">
        <f t="shared" si="115"/>
        <v>5.6457999807340356E-2</v>
      </c>
    </row>
    <row r="85" spans="1:22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46">
        <f t="shared" si="118"/>
        <v>45317.719493903001</v>
      </c>
      <c r="P85" s="31">
        <v>49178.448095478088</v>
      </c>
      <c r="Q85" s="46">
        <f t="shared" si="116"/>
        <v>-3860.7286015750869</v>
      </c>
      <c r="R85" s="14">
        <f t="shared" si="97"/>
        <v>-7.8504482168278863E-2</v>
      </c>
      <c r="S85" s="14"/>
      <c r="T85" s="31">
        <v>48058.593849010002</v>
      </c>
      <c r="U85" s="23">
        <f t="shared" si="117"/>
        <v>-2740.8743551070002</v>
      </c>
      <c r="V85" s="14">
        <f t="shared" si="115"/>
        <v>-5.7031929892044933E-2</v>
      </c>
    </row>
    <row r="86" spans="1:22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46">
        <f t="shared" si="118"/>
        <v>3720.7653460740003</v>
      </c>
      <c r="P86" s="31">
        <v>3968.8578946667767</v>
      </c>
      <c r="Q86" s="46">
        <f t="shared" si="116"/>
        <v>-248.09254859277644</v>
      </c>
      <c r="R86" s="14">
        <f t="shared" si="97"/>
        <v>-6.2509808911565018E-2</v>
      </c>
      <c r="S86" s="14"/>
      <c r="T86" s="31">
        <v>3721.7547483799999</v>
      </c>
      <c r="U86" s="23">
        <f t="shared" si="117"/>
        <v>-0.98940230599964707</v>
      </c>
      <c r="V86" s="14">
        <f t="shared" si="115"/>
        <v>-2.6584296196043348E-4</v>
      </c>
    </row>
    <row r="87" spans="1:22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14"/>
      <c r="S87" s="14"/>
      <c r="T87" s="24"/>
      <c r="U87" s="24"/>
      <c r="V87" s="14"/>
    </row>
    <row r="88" spans="1:22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37">
        <f>SUM(G88:N88)</f>
        <v>121958.80851609001</v>
      </c>
      <c r="P88" s="25">
        <v>111292.34360675815</v>
      </c>
      <c r="Q88" s="37">
        <f>O88-P88</f>
        <v>10666.464909331859</v>
      </c>
      <c r="R88" s="13">
        <f>Q88/ABS(P88)</f>
        <v>9.5841857253189736E-2</v>
      </c>
      <c r="S88" s="13"/>
      <c r="T88" s="25">
        <v>118181.63827836672</v>
      </c>
      <c r="U88" s="25">
        <f t="shared" si="117"/>
        <v>3777.1702377232868</v>
      </c>
      <c r="V88" s="13">
        <f>U88/ABS(T88)</f>
        <v>3.1960719894798602E-2</v>
      </c>
    </row>
    <row r="89" spans="1:22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13"/>
      <c r="S89" s="13"/>
      <c r="T89" s="25"/>
      <c r="U89" s="25"/>
      <c r="V89" s="13"/>
    </row>
    <row r="90" spans="1:22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37">
        <f>SUM(G90:N90)</f>
        <v>0</v>
      </c>
      <c r="P90" s="28">
        <v>0</v>
      </c>
      <c r="Q90" s="37">
        <f>O90-P90</f>
        <v>0</v>
      </c>
      <c r="R90" s="13">
        <v>0</v>
      </c>
      <c r="S90" s="13"/>
      <c r="T90" s="28">
        <v>0</v>
      </c>
      <c r="U90" s="25">
        <f t="shared" si="117"/>
        <v>0</v>
      </c>
      <c r="V90" s="13">
        <v>0</v>
      </c>
    </row>
    <row r="91" spans="1:22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13"/>
      <c r="S91" s="13"/>
      <c r="T91" s="25"/>
      <c r="U91" s="25"/>
      <c r="V91" s="13"/>
    </row>
    <row r="92" spans="1:22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37">
        <f>SUM(G92:N92)</f>
        <v>0</v>
      </c>
      <c r="P92" s="25">
        <v>0</v>
      </c>
      <c r="Q92" s="37">
        <f>O92-P92</f>
        <v>0</v>
      </c>
      <c r="R92" s="13">
        <v>0</v>
      </c>
      <c r="S92" s="13"/>
      <c r="T92" s="25">
        <v>0</v>
      </c>
      <c r="U92" s="25">
        <f t="shared" si="117"/>
        <v>0</v>
      </c>
      <c r="V92" s="13">
        <v>0</v>
      </c>
    </row>
    <row r="93" spans="1:22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13"/>
      <c r="S93" s="13"/>
      <c r="T93" s="25"/>
      <c r="U93" s="25"/>
      <c r="V93" s="13"/>
    </row>
    <row r="94" spans="1:22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43.310582711500004</v>
      </c>
      <c r="O94" s="37">
        <f>SUM(G94:N94)</f>
        <v>1221.9020018639001</v>
      </c>
      <c r="P94" s="37">
        <v>2345.4863384606606</v>
      </c>
      <c r="Q94" s="37">
        <f>O94-P94</f>
        <v>-1123.5843365967605</v>
      </c>
      <c r="R94" s="38">
        <f>Q94/ABS(P94)</f>
        <v>-0.47904109189319233</v>
      </c>
      <c r="S94" s="38"/>
      <c r="T94" s="37">
        <v>4127.8889311268003</v>
      </c>
      <c r="U94" s="25">
        <f t="shared" si="117"/>
        <v>-2905.9869292629</v>
      </c>
      <c r="V94" s="38">
        <f>U94/ABS(T94)</f>
        <v>-0.70398864352913815</v>
      </c>
    </row>
    <row r="95" spans="1:22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/>
      <c r="S95" s="41"/>
      <c r="T95" s="40"/>
      <c r="U95" s="40"/>
      <c r="V95" s="41"/>
    </row>
    <row r="96" spans="1:22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3"/>
      <c r="S96" s="43"/>
      <c r="T96" s="42"/>
      <c r="U96" s="42"/>
      <c r="V96" s="43"/>
    </row>
    <row r="97" spans="1:22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15"/>
      <c r="S97" s="15"/>
      <c r="T97" s="29"/>
      <c r="U97" s="29"/>
      <c r="V97" s="15"/>
    </row>
    <row r="98" spans="1:22" x14ac:dyDescent="0.35">
      <c r="A98" s="33" t="s">
        <v>77</v>
      </c>
      <c r="R98" s="16"/>
      <c r="S98" s="16"/>
      <c r="V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O19 O22 P51 O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2025-12-31T21:03:00Z</dcterms:modified>
</cp:coreProperties>
</file>