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2FAD9C11-B3A9-4535-AB2C-F076031CC81D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K12" i="2"/>
  <c r="K11" i="2"/>
  <c r="K10" i="2"/>
  <c r="K19" i="2"/>
  <c r="K17" i="2"/>
  <c r="K16" i="2"/>
  <c r="K18" i="2"/>
  <c r="K21" i="2"/>
  <c r="K20" i="2"/>
  <c r="K24" i="2"/>
  <c r="K23" i="2"/>
  <c r="K27" i="2"/>
  <c r="K33" i="2"/>
  <c r="K32" i="2"/>
  <c r="K31" i="2"/>
  <c r="K38" i="2"/>
  <c r="K36" i="2"/>
  <c r="K35" i="2"/>
  <c r="K40" i="2"/>
  <c r="K39" i="2"/>
  <c r="O55" i="2"/>
  <c r="O38" i="2"/>
  <c r="O36" i="2"/>
  <c r="O35" i="2"/>
  <c r="O31" i="2"/>
  <c r="O16" i="2"/>
  <c r="O13" i="2"/>
  <c r="O12" i="2"/>
  <c r="O11" i="2"/>
  <c r="O10" i="2"/>
  <c r="O17" i="2"/>
  <c r="O18" i="2"/>
  <c r="O21" i="2"/>
  <c r="O20" i="2"/>
  <c r="O24" i="2"/>
  <c r="O23" i="2"/>
  <c r="O27" i="2"/>
  <c r="O33" i="2"/>
  <c r="O32" i="2"/>
  <c r="O40" i="2"/>
  <c r="O39" i="2"/>
  <c r="O63" i="2"/>
  <c r="O62" i="2"/>
  <c r="O61" i="2"/>
  <c r="O60" i="2"/>
  <c r="O59" i="2"/>
  <c r="O58" i="2"/>
  <c r="O57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80" i="2"/>
  <c r="O81" i="2"/>
  <c r="O82" i="2"/>
  <c r="O83" i="2"/>
  <c r="O84" i="2"/>
  <c r="O85" i="2"/>
  <c r="O86" i="2"/>
  <c r="N19" i="2"/>
  <c r="O88" i="2" l="1"/>
  <c r="O90" i="2"/>
  <c r="O92" i="2"/>
  <c r="K55" i="2"/>
  <c r="K63" i="2"/>
  <c r="K62" i="2"/>
  <c r="K61" i="2"/>
  <c r="K60" i="2"/>
  <c r="K59" i="2"/>
  <c r="K58" i="2"/>
  <c r="K57" i="2"/>
  <c r="K65" i="2"/>
  <c r="K80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86" i="2"/>
  <c r="K85" i="2"/>
  <c r="K84" i="2"/>
  <c r="K83" i="2"/>
  <c r="K82" i="2"/>
  <c r="K81" i="2"/>
  <c r="K92" i="2"/>
  <c r="K90" i="2"/>
  <c r="K88" i="2"/>
  <c r="I50" i="2"/>
  <c r="H50" i="2"/>
  <c r="I51" i="2"/>
  <c r="H51" i="2"/>
  <c r="I18" i="2"/>
  <c r="I21" i="2"/>
  <c r="I20" i="2"/>
  <c r="I24" i="2"/>
  <c r="I23" i="2"/>
  <c r="I22" i="2" s="1"/>
  <c r="I27" i="2"/>
  <c r="I26" i="2" s="1"/>
  <c r="I33" i="2"/>
  <c r="I32" i="2"/>
  <c r="I31" i="2" s="1"/>
  <c r="I36" i="2"/>
  <c r="I35" i="2"/>
  <c r="I40" i="2"/>
  <c r="I39" i="2"/>
  <c r="I38" i="2" s="1"/>
  <c r="I63" i="2"/>
  <c r="I62" i="2"/>
  <c r="I61" i="2"/>
  <c r="I60" i="2"/>
  <c r="I59" i="2"/>
  <c r="I58" i="2"/>
  <c r="I57" i="2" s="1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81" i="2"/>
  <c r="I82" i="2"/>
  <c r="I83" i="2"/>
  <c r="I84" i="2"/>
  <c r="I85" i="2"/>
  <c r="I86" i="2"/>
  <c r="I88" i="2"/>
  <c r="I11" i="2" s="1"/>
  <c r="I90" i="2"/>
  <c r="I12" i="2" s="1"/>
  <c r="I92" i="2"/>
  <c r="I13" i="2" s="1"/>
  <c r="I94" i="2"/>
  <c r="I14" i="2" s="1"/>
  <c r="H57" i="2"/>
  <c r="H65" i="2"/>
  <c r="H80" i="2"/>
  <c r="H31" i="2"/>
  <c r="H38" i="2"/>
  <c r="H19" i="2"/>
  <c r="H22" i="2"/>
  <c r="H17" i="2" s="1"/>
  <c r="H26" i="2"/>
  <c r="H11" i="2"/>
  <c r="H12" i="2"/>
  <c r="H13" i="2"/>
  <c r="H14" i="2"/>
  <c r="N7" i="2"/>
  <c r="J7" i="2"/>
  <c r="N50" i="2"/>
  <c r="K94" i="2" l="1"/>
  <c r="O14" i="2"/>
  <c r="K14" i="2"/>
  <c r="O94" i="2"/>
  <c r="I19" i="2"/>
  <c r="H16" i="2"/>
  <c r="I65" i="2"/>
  <c r="H55" i="2"/>
  <c r="H10" i="2" s="1"/>
  <c r="H9" i="2" s="1"/>
  <c r="I17" i="2"/>
  <c r="I16" i="2" s="1"/>
  <c r="I80" i="2"/>
  <c r="P88" i="2"/>
  <c r="P35" i="2"/>
  <c r="P86" i="2"/>
  <c r="P85" i="2"/>
  <c r="P84" i="2"/>
  <c r="P83" i="2"/>
  <c r="P82" i="2"/>
  <c r="P81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3" i="2"/>
  <c r="P62" i="2"/>
  <c r="P61" i="2"/>
  <c r="P60" i="2"/>
  <c r="P59" i="2"/>
  <c r="P58" i="2"/>
  <c r="P40" i="2"/>
  <c r="P39" i="2"/>
  <c r="P33" i="2"/>
  <c r="P32" i="2"/>
  <c r="P27" i="2"/>
  <c r="P24" i="2"/>
  <c r="P23" i="2"/>
  <c r="P21" i="2"/>
  <c r="P20" i="2"/>
  <c r="P18" i="2"/>
  <c r="P94" i="2"/>
  <c r="N80" i="2"/>
  <c r="N65" i="2"/>
  <c r="N57" i="2"/>
  <c r="P51" i="2"/>
  <c r="O51" i="2"/>
  <c r="N51" i="2"/>
  <c r="N38" i="2"/>
  <c r="N31" i="2"/>
  <c r="N26" i="2"/>
  <c r="N22" i="2"/>
  <c r="N14" i="2"/>
  <c r="N13" i="2"/>
  <c r="N12" i="2"/>
  <c r="N11" i="2"/>
  <c r="H29" i="2" l="1"/>
  <c r="H44" i="2" s="1"/>
  <c r="I55" i="2"/>
  <c r="I53" i="2" s="1"/>
  <c r="H53" i="2"/>
  <c r="N17" i="2"/>
  <c r="N16" i="2" s="1"/>
  <c r="N55" i="2"/>
  <c r="O53" i="2" l="1"/>
  <c r="K53" i="2"/>
  <c r="H42" i="2"/>
  <c r="I10" i="2"/>
  <c r="I9" i="2" s="1"/>
  <c r="N53" i="2"/>
  <c r="N10" i="2"/>
  <c r="I29" i="2" l="1"/>
  <c r="K9" i="2"/>
  <c r="O9" i="2"/>
  <c r="I42" i="2"/>
  <c r="N9" i="2"/>
  <c r="O42" i="2" l="1"/>
  <c r="K42" i="2"/>
  <c r="I44" i="2"/>
  <c r="K29" i="2"/>
  <c r="O29" i="2"/>
  <c r="N29" i="2"/>
  <c r="K44" i="2" l="1"/>
  <c r="O44" i="2"/>
  <c r="N42" i="2"/>
  <c r="N44" i="2"/>
  <c r="J51" i="2" l="1"/>
  <c r="J80" i="2" l="1"/>
  <c r="J65" i="2"/>
  <c r="J57" i="2"/>
  <c r="J38" i="2"/>
  <c r="J31" i="2"/>
  <c r="J26" i="2"/>
  <c r="J22" i="2"/>
  <c r="J19" i="2"/>
  <c r="J11" i="2"/>
  <c r="J12" i="2"/>
  <c r="J13" i="2"/>
  <c r="J14" i="2"/>
  <c r="G80" i="2"/>
  <c r="P80" i="2" s="1"/>
  <c r="G65" i="2"/>
  <c r="G57" i="2"/>
  <c r="P57" i="2" s="1"/>
  <c r="G38" i="2"/>
  <c r="P38" i="2" s="1"/>
  <c r="G31" i="2"/>
  <c r="P31" i="2" s="1"/>
  <c r="G26" i="2"/>
  <c r="O26" i="2" s="1"/>
  <c r="P26" i="2" s="1"/>
  <c r="G22" i="2"/>
  <c r="O22" i="2" s="1"/>
  <c r="P22" i="2" s="1"/>
  <c r="G19" i="2"/>
  <c r="O19" i="2" s="1"/>
  <c r="P19" i="2" s="1"/>
  <c r="G11" i="2"/>
  <c r="P11" i="2" s="1"/>
  <c r="G12" i="2"/>
  <c r="G13" i="2"/>
  <c r="G14" i="2"/>
  <c r="P14" i="2" s="1"/>
  <c r="P65" i="2" l="1"/>
  <c r="G17" i="2"/>
  <c r="J17" i="2"/>
  <c r="J16" i="2" s="1"/>
  <c r="G55" i="2"/>
  <c r="J55" i="2"/>
  <c r="J53" i="2" s="1"/>
  <c r="L94" i="2"/>
  <c r="L88" i="2"/>
  <c r="L86" i="2"/>
  <c r="L85" i="2"/>
  <c r="L84" i="2"/>
  <c r="L83" i="2"/>
  <c r="L82" i="2"/>
  <c r="L81" i="2"/>
  <c r="L78" i="2"/>
  <c r="L77" i="2"/>
  <c r="L76" i="2"/>
  <c r="L75" i="2"/>
  <c r="L74" i="2"/>
  <c r="L73" i="2"/>
  <c r="L72" i="2"/>
  <c r="L71" i="2"/>
  <c r="L70" i="2"/>
  <c r="L69" i="2"/>
  <c r="L68" i="2"/>
  <c r="L67" i="2"/>
  <c r="L63" i="2"/>
  <c r="L62" i="2"/>
  <c r="L61" i="2"/>
  <c r="L60" i="2"/>
  <c r="L59" i="2"/>
  <c r="L40" i="2"/>
  <c r="L39" i="2"/>
  <c r="L35" i="2"/>
  <c r="L33" i="2"/>
  <c r="L32" i="2"/>
  <c r="L27" i="2"/>
  <c r="L18" i="2"/>
  <c r="L20" i="2"/>
  <c r="L21" i="2"/>
  <c r="L23" i="2"/>
  <c r="L24" i="2"/>
  <c r="G10" i="2" l="1"/>
  <c r="P55" i="2"/>
  <c r="G16" i="2"/>
  <c r="P16" i="2" s="1"/>
  <c r="P17" i="2"/>
  <c r="G53" i="2"/>
  <c r="P53" i="2" s="1"/>
  <c r="J10" i="2"/>
  <c r="J9" i="2" s="1"/>
  <c r="J29" i="2" s="1"/>
  <c r="J44" i="2" s="1"/>
  <c r="G9" i="2" l="1"/>
  <c r="P10" i="2"/>
  <c r="J42" i="2"/>
  <c r="L80" i="2"/>
  <c r="L65" i="2"/>
  <c r="L57" i="2"/>
  <c r="L51" i="2"/>
  <c r="K51" i="2"/>
  <c r="B47" i="2"/>
  <c r="L38" i="2"/>
  <c r="L31" i="2"/>
  <c r="K26" i="2"/>
  <c r="L26" i="2" s="1"/>
  <c r="K22" i="2"/>
  <c r="L22" i="2" s="1"/>
  <c r="L19" i="2"/>
  <c r="L14" i="2"/>
  <c r="L11" i="2"/>
  <c r="P9" i="2" l="1"/>
  <c r="G29" i="2"/>
  <c r="L55" i="2"/>
  <c r="P29" i="2" l="1"/>
  <c r="G44" i="2"/>
  <c r="P44" i="2" s="1"/>
  <c r="G42" i="2"/>
  <c r="P42" i="2" s="1"/>
  <c r="L53" i="2"/>
  <c r="L9" i="2"/>
  <c r="L16" i="2"/>
  <c r="L17" i="2"/>
  <c r="L10" i="2" l="1"/>
  <c r="L29" i="2" l="1"/>
  <c r="L44" i="2"/>
  <c r="L42" i="2" l="1"/>
</calcChain>
</file>

<file path=xl/sharedStrings.xml><?xml version="1.0" encoding="utf-8"?>
<sst xmlns="http://schemas.openxmlformats.org/spreadsheetml/2006/main" count="93" uniqueCount="71">
  <si>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</si>
  <si>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</si>
  <si>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</si>
  <si>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</si>
  <si>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</si>
  <si>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</si>
  <si>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</si>
  <si>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</si>
  <si>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</si>
  <si>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</si>
  <si>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</si>
  <si>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</si>
  <si>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</si>
  <si>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</si>
  <si>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</si>
  <si>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</si>
  <si>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</si>
  <si>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</si>
  <si>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</si>
  <si>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</si>
  <si>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</si>
  <si>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</si>
  <si>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</si>
  <si>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</si>
  <si>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</si>
  <si>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</si>
  <si>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</si>
  <si>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</si>
  <si>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</si>
  <si>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</si>
  <si>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</si>
  <si>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</si>
  <si>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</si>
  <si>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</si>
  <si>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</si>
  <si>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</si>
  <si>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</si>
  <si>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</si>
  <si>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</si>
  <si>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</si>
  <si>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</si>
  <si>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</si>
  <si>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</si>
  <si>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</si>
  <si>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</si>
  <si>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</si>
  <si>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</si>
  <si>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</si>
  <si>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</si>
  <si>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</si>
  <si>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</si>
  <si>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</si>
  <si>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</si>
  <si>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</si>
  <si>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</si>
  <si>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</si>
  <si>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</si>
  <si>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</si>
  <si>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</si>
  <si>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</si>
  <si>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</si>
  <si>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</si>
  <si>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</si>
  <si>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</si>
  <si>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</si>
  <si>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</si>
  <si>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</si>
  <si>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FY 2026/27</t>
  </si>
  <si>
    <t>May</t>
  </si>
  <si>
    <t>Apr - May</t>
  </si>
  <si>
    <t>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</si>
</sst>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4" fontId="7" fillId="60" borderId="0" xfId="219" applyNumberFormat="1" applyFont="1" applyFill="1"/>
    <xf numFmtId="184" fontId="6" fillId="60" borderId="0" xfId="219" applyNumberFormat="1" applyFont="1" applyFill="1"/>
    <xf numFmtId="186" fontId="6" fillId="0" borderId="0" xfId="4012" applyNumberFormat="1" applyFont="1" applyFill="1" applyBorder="1" applyAlignment="1">
      <alignment horizontal="right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showGridLines="0" tabSelected="1" zoomScale="80" zoomScaleNormal="80" workbookViewId="0">
      <pane xSplit="5" ySplit="7" topLeftCell="F23" activePane="bottomRight" state="frozen"/>
      <selection pane="topRight" activeCell="F1" sqref="F1"/>
      <selection pane="bottomLeft" activeCell="A8" sqref="A8"/>
      <selection pane="bottomRight" activeCell="J29" sqref="J29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8" width="11.61328125" style="20" customWidth="1"/>
    <col min="9" max="9" width="17.53515625" style="20" customWidth="1"/>
    <col min="10" max="10" width="11.61328125" style="20" bestFit="1" customWidth="1"/>
    <col min="11" max="11" width="11.53515625" style="20" customWidth="1"/>
    <col min="12" max="12" width="9.3828125" style="10" customWidth="1"/>
    <col min="13" max="13" width="2.15234375" style="10" customWidth="1"/>
    <col min="14" max="14" width="11.61328125" style="20" bestFit="1" customWidth="1"/>
    <col min="15" max="15" width="10.61328125" style="20" customWidth="1"/>
    <col min="16" max="16" width="9.3828125" style="10" customWidth="1"/>
    <col min="17" max="16384" width="8.921875" style="4"/>
  </cols>
  <sheetData>
    <row r="1" spans="2:17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N1" s="19"/>
      <c r="O1" s="19"/>
    </row>
    <row r="2" spans="2:17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N2" s="19"/>
      <c r="O2" s="19"/>
    </row>
    <row r="3" spans="2:17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N3" s="19"/>
      <c r="O3" s="19"/>
    </row>
    <row r="4" spans="2:17" x14ac:dyDescent="0.35">
      <c r="B4" s="2" t="s">
        <v>14</v>
      </c>
      <c r="C4" s="2"/>
      <c r="D4" s="2"/>
      <c r="E4" s="2"/>
      <c r="F4" s="2"/>
    </row>
    <row r="5" spans="2:17" x14ac:dyDescent="0.35">
      <c r="B5" s="2"/>
      <c r="D5" s="2"/>
      <c r="E5" s="2"/>
      <c r="F5" s="2"/>
      <c r="G5" s="19"/>
      <c r="H5" s="19"/>
      <c r="I5" s="19"/>
      <c r="J5" s="19"/>
      <c r="K5" s="19"/>
      <c r="N5" s="19"/>
      <c r="O5" s="19"/>
    </row>
    <row r="6" spans="2:17" ht="17.5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48</v>
      </c>
      <c r="K6" s="21"/>
      <c r="L6" s="11"/>
      <c r="M6" s="11"/>
      <c r="N6" s="44" t="s">
        <v>66</v>
      </c>
      <c r="O6" s="21"/>
      <c r="P6" s="11"/>
    </row>
    <row r="7" spans="2:17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tr">
        <f>I7</f>
        <v>Apr - May</v>
      </c>
      <c r="K7" s="30" t="s">
        <v>36</v>
      </c>
      <c r="L7" s="12" t="s">
        <v>39</v>
      </c>
      <c r="M7" s="12"/>
      <c r="N7" s="30" t="str">
        <f>J7</f>
        <v>Apr - May</v>
      </c>
      <c r="O7" s="30" t="s">
        <v>36</v>
      </c>
      <c r="P7" s="12" t="s">
        <v>39</v>
      </c>
    </row>
    <row r="9" spans="2:17" x14ac:dyDescent="0.35">
      <c r="B9" s="5" t="s">
        <v>1</v>
      </c>
      <c r="C9" s="2"/>
      <c r="D9" s="2"/>
      <c r="E9" s="2"/>
      <c r="F9" s="2"/>
      <c r="G9" s="25">
        <f t="shared" ref="G9:I9" si="0">SUM(G10:G14)</f>
        <v>99791.472392461204</v>
      </c>
      <c r="H9" s="25">
        <f t="shared" si="0"/>
        <v>72321.330799505595</v>
      </c>
      <c r="I9" s="25">
        <f t="shared" si="0"/>
        <v>172112.80319196678</v>
      </c>
      <c r="J9" s="25">
        <f t="shared" ref="J9" si="1">SUM(J10:J14)</f>
        <v>192482.89238106372</v>
      </c>
      <c r="K9" s="45">
        <f t="shared" ref="K9:K14" si="2">I9-J9</f>
        <v>-20370.089189096936</v>
      </c>
      <c r="L9" s="13">
        <f t="shared" ref="L9:L14" si="3">K9/ABS(J9)</f>
        <v>-0.10582805015611313</v>
      </c>
      <c r="M9" s="13"/>
      <c r="N9" s="25">
        <f t="shared" ref="N9" si="4">SUM(N10:N14)</f>
        <v>148234.40785441702</v>
      </c>
      <c r="O9" s="37">
        <f t="shared" ref="O9:O16" si="5">I9-N9</f>
        <v>23878.395337549766</v>
      </c>
      <c r="P9" s="13">
        <f t="shared" ref="P9:P11" si="6">O9/ABS(N9)</f>
        <v>0.16108537608219176</v>
      </c>
    </row>
    <row r="10" spans="2:17" x14ac:dyDescent="0.35">
      <c r="B10" s="2"/>
      <c r="C10" s="2" t="s">
        <v>9</v>
      </c>
      <c r="D10" s="2"/>
      <c r="E10" s="2"/>
      <c r="F10" s="2"/>
      <c r="G10" s="23">
        <f>G55</f>
        <v>97578.097566200013</v>
      </c>
      <c r="H10" s="23">
        <f t="shared" ref="H10:I10" si="7">H55</f>
        <v>66164.853233799993</v>
      </c>
      <c r="I10" s="23">
        <f t="shared" si="7"/>
        <v>163742.95079999999</v>
      </c>
      <c r="J10" s="23">
        <f>J55</f>
        <v>185745.58063443471</v>
      </c>
      <c r="K10" s="46">
        <f t="shared" si="2"/>
        <v>-22002.629834434716</v>
      </c>
      <c r="L10" s="14">
        <f t="shared" si="3"/>
        <v>-0.11845573800077656</v>
      </c>
      <c r="M10" s="14"/>
      <c r="N10" s="23">
        <f>N55</f>
        <v>137346.10857432001</v>
      </c>
      <c r="O10" s="47">
        <f t="shared" si="5"/>
        <v>26396.842225679982</v>
      </c>
      <c r="P10" s="14">
        <f t="shared" si="6"/>
        <v>0.19219213780196956</v>
      </c>
    </row>
    <row r="11" spans="2:17" x14ac:dyDescent="0.35">
      <c r="B11" s="2"/>
      <c r="C11" s="2" t="s">
        <v>15</v>
      </c>
      <c r="D11" s="2"/>
      <c r="E11" s="2"/>
      <c r="F11" s="2"/>
      <c r="G11" s="23">
        <f>G88</f>
        <v>2195.8088500700001</v>
      </c>
      <c r="H11" s="23">
        <f t="shared" ref="H11:I11" si="8">H88</f>
        <v>5431.8799030500004</v>
      </c>
      <c r="I11" s="23">
        <f t="shared" si="8"/>
        <v>7627.6887531200009</v>
      </c>
      <c r="J11" s="23">
        <f>J88</f>
        <v>6340.9910640700991</v>
      </c>
      <c r="K11" s="46">
        <f t="shared" si="2"/>
        <v>1286.6976890499018</v>
      </c>
      <c r="L11" s="14">
        <f t="shared" si="3"/>
        <v>0.20291744240749768</v>
      </c>
      <c r="M11" s="14"/>
      <c r="N11" s="23">
        <f>N88</f>
        <v>10512.80189753</v>
      </c>
      <c r="O11" s="47">
        <f t="shared" si="5"/>
        <v>-2885.1131444099992</v>
      </c>
      <c r="P11" s="14">
        <f t="shared" si="6"/>
        <v>-0.27443807773909079</v>
      </c>
    </row>
    <row r="12" spans="2:17" x14ac:dyDescent="0.35">
      <c r="B12" s="2"/>
      <c r="C12" s="2" t="s">
        <v>11</v>
      </c>
      <c r="D12" s="2"/>
      <c r="E12" s="2"/>
      <c r="F12" s="2"/>
      <c r="G12" s="23">
        <f>G90</f>
        <v>0</v>
      </c>
      <c r="H12" s="23">
        <f t="shared" ref="H12:I12" si="9">H90</f>
        <v>240.34033237</v>
      </c>
      <c r="I12" s="23">
        <f t="shared" si="9"/>
        <v>240.34033237</v>
      </c>
      <c r="J12" s="23">
        <f>J90</f>
        <v>0</v>
      </c>
      <c r="K12" s="46">
        <f t="shared" si="2"/>
        <v>240.34033237</v>
      </c>
      <c r="L12" s="14" t="s">
        <v>47</v>
      </c>
      <c r="M12" s="14"/>
      <c r="N12" s="23">
        <f>N90</f>
        <v>0</v>
      </c>
      <c r="O12" s="47">
        <f t="shared" si="5"/>
        <v>240.34033237</v>
      </c>
      <c r="P12" s="14" t="s">
        <v>47</v>
      </c>
    </row>
    <row r="13" spans="2:17" x14ac:dyDescent="0.35">
      <c r="B13" s="2"/>
      <c r="C13" s="2" t="s">
        <v>16</v>
      </c>
      <c r="D13" s="2"/>
      <c r="E13" s="2"/>
      <c r="F13" s="2"/>
      <c r="G13" s="23">
        <f>G92</f>
        <v>0</v>
      </c>
      <c r="H13" s="23">
        <f t="shared" ref="H13:I13" si="10">H92</f>
        <v>0</v>
      </c>
      <c r="I13" s="23">
        <f t="shared" si="10"/>
        <v>0</v>
      </c>
      <c r="J13" s="23">
        <f>J92</f>
        <v>0</v>
      </c>
      <c r="K13" s="46">
        <f t="shared" si="2"/>
        <v>0</v>
      </c>
      <c r="L13" s="14">
        <v>0</v>
      </c>
      <c r="M13" s="14"/>
      <c r="N13" s="23">
        <f>N92</f>
        <v>0</v>
      </c>
      <c r="O13" s="47">
        <f t="shared" si="5"/>
        <v>0</v>
      </c>
      <c r="P13" s="14">
        <v>0</v>
      </c>
      <c r="Q13" s="9"/>
    </row>
    <row r="14" spans="2:17" x14ac:dyDescent="0.35">
      <c r="B14" s="2"/>
      <c r="C14" s="2" t="s">
        <v>13</v>
      </c>
      <c r="D14" s="2"/>
      <c r="E14" s="2"/>
      <c r="F14" s="2"/>
      <c r="G14" s="23">
        <f>G94</f>
        <v>17.565976191200001</v>
      </c>
      <c r="H14" s="23">
        <f t="shared" ref="H14:I14" si="11">H94</f>
        <v>484.25733028560006</v>
      </c>
      <c r="I14" s="23">
        <f t="shared" si="11"/>
        <v>501.82330647680004</v>
      </c>
      <c r="J14" s="23">
        <f>J94</f>
        <v>396.32068255889857</v>
      </c>
      <c r="K14" s="46">
        <f t="shared" si="2"/>
        <v>105.50262391790147</v>
      </c>
      <c r="L14" s="14">
        <f t="shared" si="3"/>
        <v>0.26620519332150266</v>
      </c>
      <c r="M14" s="14"/>
      <c r="N14" s="23">
        <f>N94</f>
        <v>375.4973825670001</v>
      </c>
      <c r="O14" s="47">
        <f t="shared" si="5"/>
        <v>126.32592390979994</v>
      </c>
      <c r="P14" s="14">
        <f t="shared" ref="P14" si="12">O14/ABS(N14)</f>
        <v>0.33642291471168795</v>
      </c>
    </row>
    <row r="15" spans="2:17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14"/>
      <c r="M15" s="14"/>
      <c r="N15" s="24"/>
      <c r="O15" s="24"/>
      <c r="P15" s="14"/>
    </row>
    <row r="16" spans="2:17" s="5" customFormat="1" x14ac:dyDescent="0.35">
      <c r="B16" s="5" t="s">
        <v>2</v>
      </c>
      <c r="C16" s="6"/>
      <c r="D16" s="6"/>
      <c r="E16" s="6"/>
      <c r="F16" s="6"/>
      <c r="G16" s="25">
        <f t="shared" ref="G16:J16" si="13">G17+G26</f>
        <v>91843.880082999996</v>
      </c>
      <c r="H16" s="25">
        <f t="shared" ref="H16:I16" si="14">H17+H26</f>
        <v>99989.962227480006</v>
      </c>
      <c r="I16" s="25">
        <f t="shared" si="14"/>
        <v>191833.84231048002</v>
      </c>
      <c r="J16" s="25">
        <f t="shared" si="13"/>
        <v>203942.67227280128</v>
      </c>
      <c r="K16" s="45">
        <f t="shared" ref="K16:K17" si="15">I16-J16</f>
        <v>-12108.829962321266</v>
      </c>
      <c r="L16" s="13">
        <f>K16/ABS(J16)</f>
        <v>-5.9373694712227983E-2</v>
      </c>
      <c r="M16" s="13"/>
      <c r="N16" s="25">
        <f t="shared" ref="N16" si="16">N17+N26</f>
        <v>183880.09350793302</v>
      </c>
      <c r="O16" s="37">
        <f t="shared" si="5"/>
        <v>7953.7488025469938</v>
      </c>
      <c r="P16" s="13">
        <f>O16/ABS(N16)</f>
        <v>4.3255083521065593E-2</v>
      </c>
    </row>
    <row r="17" spans="2:16" x14ac:dyDescent="0.35">
      <c r="B17" s="2"/>
      <c r="C17" s="2" t="s">
        <v>17</v>
      </c>
      <c r="D17" s="2"/>
      <c r="E17" s="2"/>
      <c r="F17" s="2"/>
      <c r="G17" s="23">
        <f>G18+G19+G22</f>
        <v>87288.779614319996</v>
      </c>
      <c r="H17" s="23">
        <f t="shared" ref="H17:I17" si="17">H18+H19+H22</f>
        <v>94618.838178520004</v>
      </c>
      <c r="I17" s="23">
        <f t="shared" si="17"/>
        <v>181907.61779284</v>
      </c>
      <c r="J17" s="23">
        <f>J18+J19+J22</f>
        <v>192249.29499999998</v>
      </c>
      <c r="K17" s="46">
        <f t="shared" si="15"/>
        <v>-10341.677207159984</v>
      </c>
      <c r="L17" s="14">
        <f t="shared" ref="L17:L24" si="18">K17/ABS(J17)</f>
        <v>-5.3793056599557285E-2</v>
      </c>
      <c r="M17" s="14"/>
      <c r="N17" s="23">
        <f>N18+N19+N22</f>
        <v>178214.96042253301</v>
      </c>
      <c r="O17" s="47">
        <f t="shared" ref="O17" si="19">I17-N17</f>
        <v>3692.657370306988</v>
      </c>
      <c r="P17" s="14">
        <f t="shared" ref="P17:P24" si="20">O17/ABS(N17)</f>
        <v>2.0720243471995848E-2</v>
      </c>
    </row>
    <row r="18" spans="2:16" x14ac:dyDescent="0.35">
      <c r="B18" s="2"/>
      <c r="C18" s="2"/>
      <c r="D18" s="2" t="s">
        <v>23</v>
      </c>
      <c r="E18" s="2"/>
      <c r="F18" s="2"/>
      <c r="G18" s="23">
        <v>30740.267487490004</v>
      </c>
      <c r="H18" s="23">
        <v>36411.696262800047</v>
      </c>
      <c r="I18" s="31">
        <f t="shared" ref="I18" si="21">SUM(G18:H18)</f>
        <v>67151.963750290044</v>
      </c>
      <c r="J18" s="23">
        <v>72546.576000000001</v>
      </c>
      <c r="K18" s="46">
        <f t="shared" ref="K18:K19" si="22">I18-J18</f>
        <v>-5394.6122497099568</v>
      </c>
      <c r="L18" s="14">
        <f t="shared" si="18"/>
        <v>-7.4360673475615952E-2</v>
      </c>
      <c r="M18" s="14"/>
      <c r="N18" s="23">
        <v>64492.012348683034</v>
      </c>
      <c r="O18" s="47">
        <f t="shared" ref="O18" si="23">I18-N18</f>
        <v>2659.9514016070098</v>
      </c>
      <c r="P18" s="14">
        <f t="shared" si="20"/>
        <v>4.1244664334951976E-2</v>
      </c>
    </row>
    <row r="19" spans="2:16" x14ac:dyDescent="0.35">
      <c r="B19" s="2"/>
      <c r="C19" s="2"/>
      <c r="D19" s="2" t="s">
        <v>43</v>
      </c>
      <c r="E19" s="2"/>
      <c r="F19" s="2"/>
      <c r="G19" s="23">
        <f>G20+G21</f>
        <v>45980.191599999998</v>
      </c>
      <c r="H19" s="23">
        <f t="shared" ref="H19:I19" si="24">H20+H21</f>
        <v>42381.781999999963</v>
      </c>
      <c r="I19" s="23">
        <f t="shared" si="24"/>
        <v>88361.973599999954</v>
      </c>
      <c r="J19" s="23">
        <f>J20+J21</f>
        <v>88399.499999999971</v>
      </c>
      <c r="K19" s="46">
        <f t="shared" si="22"/>
        <v>-37.52640000001702</v>
      </c>
      <c r="L19" s="14">
        <f t="shared" si="18"/>
        <v>-4.2450918840057953E-4</v>
      </c>
      <c r="M19" s="14"/>
      <c r="N19" s="23">
        <f>N20+N21</f>
        <v>86117.685999999987</v>
      </c>
      <c r="O19" s="23">
        <f t="shared" ref="O19:O26" si="25">G19-N19</f>
        <v>-40137.494399999989</v>
      </c>
      <c r="P19" s="14">
        <f t="shared" si="20"/>
        <v>-0.46607725154157065</v>
      </c>
    </row>
    <row r="20" spans="2:16" x14ac:dyDescent="0.35">
      <c r="B20" s="2"/>
      <c r="C20" s="2"/>
      <c r="D20" s="2"/>
      <c r="E20" s="2" t="s">
        <v>24</v>
      </c>
      <c r="F20" s="2"/>
      <c r="G20" s="23">
        <v>41313.823205000001</v>
      </c>
      <c r="H20" s="23">
        <v>38796.934704079962</v>
      </c>
      <c r="I20" s="31">
        <f t="shared" ref="I20:I21" si="26">SUM(G20:H20)</f>
        <v>80110.757909079955</v>
      </c>
      <c r="J20" s="23">
        <v>81639.51236000465</v>
      </c>
      <c r="K20" s="46">
        <f t="shared" ref="K20:K21" si="27">I20-J20</f>
        <v>-1528.7544509246945</v>
      </c>
      <c r="L20" s="14">
        <f t="shared" si="18"/>
        <v>-1.8725668573121391E-2</v>
      </c>
      <c r="M20" s="14"/>
      <c r="N20" s="23">
        <v>82355.110250239988</v>
      </c>
      <c r="O20" s="47">
        <f t="shared" ref="O20:O21" si="28">I20-N20</f>
        <v>-2244.3523411600327</v>
      </c>
      <c r="P20" s="14">
        <f t="shared" si="20"/>
        <v>-2.7252132069770285E-2</v>
      </c>
    </row>
    <row r="21" spans="2:16" x14ac:dyDescent="0.35">
      <c r="B21" s="2"/>
      <c r="C21" s="2"/>
      <c r="D21" s="2"/>
      <c r="E21" s="2" t="s">
        <v>44</v>
      </c>
      <c r="F21" s="2"/>
      <c r="G21" s="23">
        <v>4666.3683950000004</v>
      </c>
      <c r="H21" s="23">
        <v>3584.8472959199999</v>
      </c>
      <c r="I21" s="31">
        <f t="shared" si="26"/>
        <v>8251.2156909200003</v>
      </c>
      <c r="J21" s="23">
        <v>6759.9876399953164</v>
      </c>
      <c r="K21" s="46">
        <f t="shared" si="27"/>
        <v>1491.2280509246839</v>
      </c>
      <c r="L21" s="14">
        <f t="shared" si="18"/>
        <v>0.22059626886029587</v>
      </c>
      <c r="M21" s="14"/>
      <c r="N21" s="23">
        <v>3762.5757497600002</v>
      </c>
      <c r="O21" s="47">
        <f t="shared" si="28"/>
        <v>4488.6399411599996</v>
      </c>
      <c r="P21" s="14">
        <f t="shared" si="20"/>
        <v>1.1929699864371666</v>
      </c>
    </row>
    <row r="22" spans="2:16" x14ac:dyDescent="0.35">
      <c r="B22" s="2"/>
      <c r="C22" s="2"/>
      <c r="D22" s="2" t="s">
        <v>25</v>
      </c>
      <c r="E22" s="2"/>
      <c r="F22" s="2"/>
      <c r="G22" s="23">
        <f t="shared" ref="G22:J22" si="29">G23+G24</f>
        <v>10568.320526830001</v>
      </c>
      <c r="H22" s="23">
        <f t="shared" ref="H22:I22" si="30">H23+H24</f>
        <v>15825.359915720001</v>
      </c>
      <c r="I22" s="23">
        <f t="shared" si="30"/>
        <v>26393.680442550001</v>
      </c>
      <c r="J22" s="23">
        <f t="shared" si="29"/>
        <v>31303.219000000005</v>
      </c>
      <c r="K22" s="23">
        <f t="shared" ref="K22" si="31">G22-J22</f>
        <v>-20734.898473170004</v>
      </c>
      <c r="L22" s="14">
        <f t="shared" si="18"/>
        <v>-0.66238869788982402</v>
      </c>
      <c r="M22" s="14"/>
      <c r="N22" s="23">
        <f t="shared" ref="N22" si="32">N23+N24</f>
        <v>27605.262073850001</v>
      </c>
      <c r="O22" s="23">
        <f t="shared" si="25"/>
        <v>-17036.94154702</v>
      </c>
      <c r="P22" s="14">
        <f t="shared" si="20"/>
        <v>-0.61716282574831294</v>
      </c>
    </row>
    <row r="23" spans="2:16" x14ac:dyDescent="0.35">
      <c r="B23" s="2"/>
      <c r="C23" s="2"/>
      <c r="D23" s="2"/>
      <c r="E23" s="2" t="s">
        <v>19</v>
      </c>
      <c r="F23" s="2"/>
      <c r="G23" s="23">
        <v>1804.4435398799999</v>
      </c>
      <c r="H23" s="23">
        <v>9275.3906238300005</v>
      </c>
      <c r="I23" s="31">
        <f t="shared" ref="I23:I24" si="33">SUM(G23:H23)</f>
        <v>11079.83416371</v>
      </c>
      <c r="J23" s="23">
        <v>12408.078</v>
      </c>
      <c r="K23" s="46">
        <f t="shared" ref="K23:K24" si="34">I23-J23</f>
        <v>-1328.2438362899993</v>
      </c>
      <c r="L23" s="14">
        <f t="shared" si="18"/>
        <v>-0.10704670266337779</v>
      </c>
      <c r="M23" s="14"/>
      <c r="N23" s="23">
        <v>10474.81746518</v>
      </c>
      <c r="O23" s="47">
        <f t="shared" ref="O23:O24" si="35">I23-N23</f>
        <v>605.01669853000021</v>
      </c>
      <c r="P23" s="14">
        <f t="shared" si="20"/>
        <v>5.7759163874804911E-2</v>
      </c>
    </row>
    <row r="24" spans="2:16" x14ac:dyDescent="0.35">
      <c r="B24" s="2"/>
      <c r="C24" s="2"/>
      <c r="D24" s="2"/>
      <c r="E24" s="2" t="s">
        <v>20</v>
      </c>
      <c r="F24" s="2"/>
      <c r="G24" s="23">
        <v>8763.8769869500011</v>
      </c>
      <c r="H24" s="23">
        <v>6549.96929189</v>
      </c>
      <c r="I24" s="31">
        <f t="shared" si="33"/>
        <v>15313.846278840001</v>
      </c>
      <c r="J24" s="23">
        <v>18895.141000000003</v>
      </c>
      <c r="K24" s="46">
        <f t="shared" si="34"/>
        <v>-3581.2947211600022</v>
      </c>
      <c r="L24" s="14">
        <f t="shared" si="18"/>
        <v>-0.18953522078295162</v>
      </c>
      <c r="M24" s="14"/>
      <c r="N24" s="23">
        <v>17130.444608670001</v>
      </c>
      <c r="O24" s="47">
        <f t="shared" si="35"/>
        <v>-1816.5983298299998</v>
      </c>
      <c r="P24" s="14">
        <f t="shared" si="20"/>
        <v>-0.10604501934004616</v>
      </c>
    </row>
    <row r="25" spans="2:16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14"/>
      <c r="M25" s="14"/>
      <c r="N25" s="24"/>
      <c r="O25" s="24"/>
      <c r="P25" s="14"/>
    </row>
    <row r="26" spans="2:16" x14ac:dyDescent="0.35">
      <c r="B26" s="2"/>
      <c r="C26" s="2" t="s">
        <v>18</v>
      </c>
      <c r="D26" s="2"/>
      <c r="E26" s="2"/>
      <c r="F26" s="2"/>
      <c r="G26" s="23">
        <f>G27</f>
        <v>4555.1004686800006</v>
      </c>
      <c r="H26" s="23">
        <f t="shared" ref="H26:I26" si="36">H27</f>
        <v>5371.1240489600013</v>
      </c>
      <c r="I26" s="23">
        <f t="shared" si="36"/>
        <v>9926.2245176400029</v>
      </c>
      <c r="J26" s="23">
        <f>J27</f>
        <v>11693.377272801299</v>
      </c>
      <c r="K26" s="23">
        <f>G26-J26</f>
        <v>-7138.2768041212985</v>
      </c>
      <c r="L26" s="14">
        <f t="shared" ref="L26:L27" si="37">K26/ABS(J26)</f>
        <v>-0.61045467340944115</v>
      </c>
      <c r="M26" s="14"/>
      <c r="N26" s="23">
        <f>N27</f>
        <v>5665.1330854000007</v>
      </c>
      <c r="O26" s="23">
        <f t="shared" si="25"/>
        <v>-1110.0326167200001</v>
      </c>
      <c r="P26" s="14">
        <f t="shared" ref="P26:P27" si="38">O26/ABS(N26)</f>
        <v>-0.19594113677236297</v>
      </c>
    </row>
    <row r="27" spans="2:16" x14ac:dyDescent="0.35">
      <c r="B27" s="2"/>
      <c r="C27" s="2"/>
      <c r="D27" s="2" t="s">
        <v>26</v>
      </c>
      <c r="E27" s="2"/>
      <c r="F27" s="2"/>
      <c r="G27" s="23">
        <v>4555.1004686800006</v>
      </c>
      <c r="H27" s="23">
        <v>5371.1240489600013</v>
      </c>
      <c r="I27" s="31">
        <f t="shared" ref="I27" si="39">SUM(G27:H27)</f>
        <v>9926.2245176400029</v>
      </c>
      <c r="J27" s="23">
        <v>11693.377272801299</v>
      </c>
      <c r="K27" s="46">
        <f t="shared" ref="K27" si="40">I27-J27</f>
        <v>-1767.1527551612962</v>
      </c>
      <c r="L27" s="14">
        <f t="shared" si="37"/>
        <v>-0.15112424015187462</v>
      </c>
      <c r="M27" s="14"/>
      <c r="N27" s="23">
        <v>5665.1330854000007</v>
      </c>
      <c r="O27" s="47">
        <f t="shared" ref="O27" si="41">I27-N27</f>
        <v>4261.0914322400022</v>
      </c>
      <c r="P27" s="14">
        <f t="shared" si="38"/>
        <v>0.75216087036358426</v>
      </c>
    </row>
    <row r="28" spans="2:16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14"/>
      <c r="M28" s="14"/>
      <c r="N28" s="24"/>
      <c r="O28" s="24"/>
      <c r="P28" s="14"/>
    </row>
    <row r="29" spans="2:16" s="5" customFormat="1" x14ac:dyDescent="0.35">
      <c r="B29" s="5" t="s">
        <v>3</v>
      </c>
      <c r="C29" s="6"/>
      <c r="D29" s="6"/>
      <c r="E29" s="6"/>
      <c r="F29" s="6"/>
      <c r="G29" s="25">
        <f>+G9-G16</f>
        <v>7947.5923094612081</v>
      </c>
      <c r="H29" s="25">
        <f t="shared" ref="H29:I29" si="42">+H9-H16</f>
        <v>-27668.631427974411</v>
      </c>
      <c r="I29" s="25">
        <f t="shared" si="42"/>
        <v>-19721.039118513232</v>
      </c>
      <c r="J29" s="25">
        <f>+J9-J16</f>
        <v>-11459.779891737562</v>
      </c>
      <c r="K29" s="45">
        <f t="shared" ref="K29" si="43">I29-J29</f>
        <v>-8261.25922677567</v>
      </c>
      <c r="L29" s="13">
        <f>K29/ABS(J29)</f>
        <v>-0.72089161439583949</v>
      </c>
      <c r="M29" s="13"/>
      <c r="N29" s="25">
        <f>+N9-N16</f>
        <v>-35645.685653516004</v>
      </c>
      <c r="O29" s="37">
        <f t="shared" ref="O29" si="44">I29-N29</f>
        <v>15924.646535002772</v>
      </c>
      <c r="P29" s="13">
        <f>O29/ABS(N29)</f>
        <v>0.44674821771683337</v>
      </c>
    </row>
    <row r="30" spans="2:16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14"/>
      <c r="M30" s="14"/>
      <c r="N30" s="25"/>
      <c r="O30" s="25"/>
      <c r="P30" s="14"/>
    </row>
    <row r="31" spans="2:16" s="5" customFormat="1" x14ac:dyDescent="0.35">
      <c r="B31" s="5" t="s">
        <v>4</v>
      </c>
      <c r="C31" s="6"/>
      <c r="D31" s="6"/>
      <c r="E31" s="6"/>
      <c r="F31" s="6"/>
      <c r="G31" s="25">
        <f t="shared" ref="G31:J31" si="45">G32+G33</f>
        <v>30185.787969925201</v>
      </c>
      <c r="H31" s="25">
        <f t="shared" ref="H31:I31" si="46">H32+H33</f>
        <v>3363.0096081087995</v>
      </c>
      <c r="I31" s="25">
        <f t="shared" si="46"/>
        <v>33548.797578033998</v>
      </c>
      <c r="J31" s="25">
        <f t="shared" si="45"/>
        <v>47112.615877715114</v>
      </c>
      <c r="K31" s="46">
        <f t="shared" ref="K31:K33" si="47">I31-J31</f>
        <v>-13563.818299681116</v>
      </c>
      <c r="L31" s="13">
        <f>K31/ABS(J31)</f>
        <v>-0.28790204167153832</v>
      </c>
      <c r="M31" s="13"/>
      <c r="N31" s="25">
        <f t="shared" ref="N31" si="48">N32+N33</f>
        <v>38814.215933692394</v>
      </c>
      <c r="O31" s="37">
        <f t="shared" ref="O31" si="49">I31-N31</f>
        <v>-5265.4183556583957</v>
      </c>
      <c r="P31" s="13">
        <f>O31/ABS(N31)</f>
        <v>-0.13565695529322255</v>
      </c>
    </row>
    <row r="32" spans="2:16" x14ac:dyDescent="0.35">
      <c r="C32" s="2" t="s">
        <v>19</v>
      </c>
      <c r="D32" s="2"/>
      <c r="E32" s="2"/>
      <c r="F32" s="2"/>
      <c r="G32" s="23">
        <v>29630.92554045</v>
      </c>
      <c r="H32" s="23">
        <v>2136.2769746499998</v>
      </c>
      <c r="I32" s="31">
        <f t="shared" ref="I32:I33" si="50">SUM(G32:H32)</f>
        <v>31767.202515099998</v>
      </c>
      <c r="J32" s="23">
        <v>44400</v>
      </c>
      <c r="K32" s="46">
        <f t="shared" si="47"/>
        <v>-12632.797484900002</v>
      </c>
      <c r="L32" s="14">
        <f t="shared" ref="L32:L33" si="51">K32/ABS(J32)</f>
        <v>-0.28452246587612617</v>
      </c>
      <c r="M32" s="14"/>
      <c r="N32" s="23">
        <v>36596.482420219996</v>
      </c>
      <c r="O32" s="47">
        <f t="shared" ref="O32:O33" si="52">I32-N32</f>
        <v>-4829.2799051199981</v>
      </c>
      <c r="P32" s="14">
        <f t="shared" ref="P32:P33" si="53">O32/ABS(N32)</f>
        <v>-0.13196022092144472</v>
      </c>
    </row>
    <row r="33" spans="2:16" x14ac:dyDescent="0.35">
      <c r="B33" s="2"/>
      <c r="C33" s="2" t="s">
        <v>20</v>
      </c>
      <c r="D33" s="2"/>
      <c r="E33" s="2"/>
      <c r="F33" s="2"/>
      <c r="G33" s="23">
        <v>554.86242947520009</v>
      </c>
      <c r="H33" s="23">
        <v>1226.7326334587999</v>
      </c>
      <c r="I33" s="31">
        <f t="shared" si="50"/>
        <v>1781.595062934</v>
      </c>
      <c r="J33" s="23">
        <v>2712.6158777151177</v>
      </c>
      <c r="K33" s="46">
        <f t="shared" si="47"/>
        <v>-931.02081478111768</v>
      </c>
      <c r="L33" s="14">
        <f t="shared" si="51"/>
        <v>-0.34321881783178687</v>
      </c>
      <c r="M33" s="14"/>
      <c r="N33" s="23">
        <v>2217.7335134724003</v>
      </c>
      <c r="O33" s="47">
        <f t="shared" si="52"/>
        <v>-436.13845053840032</v>
      </c>
      <c r="P33" s="14">
        <f t="shared" si="53"/>
        <v>-0.19665953906947084</v>
      </c>
    </row>
    <row r="34" spans="2:16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14"/>
      <c r="M34" s="14"/>
      <c r="N34" s="23"/>
      <c r="O34" s="23"/>
      <c r="P34" s="14"/>
    </row>
    <row r="35" spans="2:16" s="5" customFormat="1" x14ac:dyDescent="0.35">
      <c r="B35" s="5" t="s">
        <v>46</v>
      </c>
      <c r="C35" s="6"/>
      <c r="D35" s="6"/>
      <c r="E35" s="6"/>
      <c r="F35" s="6"/>
      <c r="G35" s="28">
        <v>540.98481572000003</v>
      </c>
      <c r="H35" s="28">
        <v>165.65535242000001</v>
      </c>
      <c r="I35" s="28">
        <f t="shared" ref="I35:I36" si="54">SUM(G35:H35)</f>
        <v>706.64016814000001</v>
      </c>
      <c r="J35" s="28">
        <v>544.05231654324473</v>
      </c>
      <c r="K35" s="45">
        <f t="shared" ref="K35:K36" si="55">I35-J35</f>
        <v>162.58785159675529</v>
      </c>
      <c r="L35" s="13">
        <f>K35/ABS(J35)</f>
        <v>0.2988459871465905</v>
      </c>
      <c r="M35" s="13"/>
      <c r="N35" s="28">
        <v>783.84113049000007</v>
      </c>
      <c r="O35" s="37">
        <f t="shared" ref="O35:O36" si="56">I35-N35</f>
        <v>-77.200962350000054</v>
      </c>
      <c r="P35" s="13">
        <f>O35/ABS(N35)</f>
        <v>-9.8490573340722337E-2</v>
      </c>
    </row>
    <row r="36" spans="2:16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f t="shared" si="54"/>
        <v>0</v>
      </c>
      <c r="J36" s="28">
        <v>0</v>
      </c>
      <c r="K36" s="45">
        <f t="shared" si="55"/>
        <v>0</v>
      </c>
      <c r="L36" s="13">
        <v>0</v>
      </c>
      <c r="M36" s="13"/>
      <c r="N36" s="28">
        <v>0</v>
      </c>
      <c r="O36" s="37">
        <f t="shared" si="56"/>
        <v>0</v>
      </c>
      <c r="P36" s="13">
        <v>0</v>
      </c>
    </row>
    <row r="37" spans="2:16" x14ac:dyDescent="0.35">
      <c r="C37" s="2"/>
      <c r="D37" s="2"/>
      <c r="E37" s="2"/>
      <c r="F37" s="2"/>
      <c r="G37" s="25"/>
      <c r="H37" s="25"/>
      <c r="I37" s="25"/>
      <c r="J37" s="25"/>
      <c r="K37" s="25"/>
      <c r="L37" s="14"/>
      <c r="M37" s="14"/>
      <c r="N37" s="25"/>
      <c r="O37" s="25"/>
      <c r="P37" s="14"/>
    </row>
    <row r="38" spans="2:16" s="5" customFormat="1" x14ac:dyDescent="0.35">
      <c r="B38" s="5" t="s">
        <v>5</v>
      </c>
      <c r="C38" s="6"/>
      <c r="D38" s="6"/>
      <c r="E38" s="6"/>
      <c r="F38" s="6"/>
      <c r="G38" s="25">
        <f>G39+G40</f>
        <v>70745.946693589998</v>
      </c>
      <c r="H38" s="25">
        <f t="shared" ref="H38:I38" si="57">H39+H40</f>
        <v>4718.6022053599991</v>
      </c>
      <c r="I38" s="25">
        <f t="shared" si="57"/>
        <v>75464.548898950001</v>
      </c>
      <c r="J38" s="25">
        <f>J39+J40</f>
        <v>78605.100999999995</v>
      </c>
      <c r="K38" s="45">
        <f t="shared" ref="K38" si="58">I38-J38</f>
        <v>-3140.5521010499942</v>
      </c>
      <c r="L38" s="13">
        <f>K38/ABS(J38)</f>
        <v>-3.9953540687518413E-2</v>
      </c>
      <c r="M38" s="13"/>
      <c r="N38" s="25">
        <f>N39+N40</f>
        <v>46552.589574910002</v>
      </c>
      <c r="O38" s="37">
        <f t="shared" ref="O38" si="59">I38-N38</f>
        <v>28911.959324039999</v>
      </c>
      <c r="P38" s="13">
        <f>O38/ABS(N38)</f>
        <v>0.62106017276474768</v>
      </c>
    </row>
    <row r="39" spans="2:16" x14ac:dyDescent="0.35">
      <c r="C39" s="2" t="s">
        <v>19</v>
      </c>
      <c r="D39" s="2"/>
      <c r="E39" s="2"/>
      <c r="F39" s="2"/>
      <c r="G39" s="23">
        <v>2140.2411085799999</v>
      </c>
      <c r="H39" s="23">
        <v>2138.7414536199999</v>
      </c>
      <c r="I39" s="31">
        <f t="shared" ref="I39:I40" si="60">SUM(G39:H39)</f>
        <v>4278.9825621999998</v>
      </c>
      <c r="J39" s="23">
        <v>4279.3189999999995</v>
      </c>
      <c r="K39" s="46">
        <f t="shared" ref="K39:K40" si="61">I39-J39</f>
        <v>-0.33643779999965773</v>
      </c>
      <c r="L39" s="14">
        <f t="shared" ref="L39:L40" si="62">K39/ABS(J39)</f>
        <v>-7.861947192991637E-5</v>
      </c>
      <c r="M39" s="14"/>
      <c r="N39" s="23">
        <v>41312.54810064</v>
      </c>
      <c r="O39" s="47">
        <f t="shared" ref="O39:O40" si="63">I39-N39</f>
        <v>-37033.565538440002</v>
      </c>
      <c r="P39" s="14">
        <f t="shared" ref="P39:P40" si="64">O39/ABS(N39)</f>
        <v>-0.89642414329476539</v>
      </c>
    </row>
    <row r="40" spans="2:16" x14ac:dyDescent="0.35">
      <c r="C40" s="2" t="s">
        <v>20</v>
      </c>
      <c r="D40" s="2"/>
      <c r="E40" s="2"/>
      <c r="F40" s="2"/>
      <c r="G40" s="23">
        <v>68605.705585010001</v>
      </c>
      <c r="H40" s="23">
        <v>2579.8607517399996</v>
      </c>
      <c r="I40" s="31">
        <f t="shared" si="60"/>
        <v>71185.566336749995</v>
      </c>
      <c r="J40" s="23">
        <v>74325.781999999992</v>
      </c>
      <c r="K40" s="46">
        <f t="shared" si="61"/>
        <v>-3140.2156632499973</v>
      </c>
      <c r="L40" s="14">
        <f t="shared" si="62"/>
        <v>-4.2249345768740079E-2</v>
      </c>
      <c r="M40" s="14"/>
      <c r="N40" s="23">
        <v>5240.0414742700004</v>
      </c>
      <c r="O40" s="47">
        <f t="shared" si="63"/>
        <v>65945.524862480001</v>
      </c>
      <c r="P40" s="14">
        <f t="shared" si="64"/>
        <v>12.584924219834919</v>
      </c>
    </row>
    <row r="41" spans="2:16" x14ac:dyDescent="0.35">
      <c r="C41" s="2"/>
      <c r="D41" s="2"/>
      <c r="E41" s="2"/>
      <c r="F41" s="2"/>
      <c r="G41" s="24"/>
      <c r="H41" s="24"/>
      <c r="I41" s="24"/>
      <c r="J41" s="24"/>
      <c r="K41" s="24"/>
      <c r="L41" s="14"/>
      <c r="M41" s="14"/>
      <c r="N41" s="24"/>
      <c r="O41" s="24"/>
      <c r="P41" s="14"/>
    </row>
    <row r="42" spans="2:16" x14ac:dyDescent="0.35">
      <c r="B42" s="5" t="s">
        <v>6</v>
      </c>
      <c r="C42" s="6"/>
      <c r="D42" s="6"/>
      <c r="E42" s="6"/>
      <c r="F42" s="6"/>
      <c r="G42" s="25">
        <f>+G29+G31-G38+G35-G36</f>
        <v>-32071.58159848359</v>
      </c>
      <c r="H42" s="25">
        <f t="shared" ref="H42:I42" si="65">+H29+H31-H38+H35-H36</f>
        <v>-28858.568672805613</v>
      </c>
      <c r="I42" s="25">
        <f t="shared" si="65"/>
        <v>-60930.150271289232</v>
      </c>
      <c r="J42" s="25">
        <f>+J29+J31-J38+J35-J36</f>
        <v>-42408.212697479197</v>
      </c>
      <c r="K42" s="45">
        <f t="shared" ref="K42:K44" si="66">I42-J42</f>
        <v>-18521.937573810035</v>
      </c>
      <c r="L42" s="13">
        <f>K42/ABS(J42)</f>
        <v>-0.43675355304259272</v>
      </c>
      <c r="M42" s="13"/>
      <c r="N42" s="25">
        <f>+N29+N31-N38+N35-N36</f>
        <v>-42600.218164243612</v>
      </c>
      <c r="O42" s="37">
        <f t="shared" ref="O42" si="67">I42-N42</f>
        <v>-18329.932107045621</v>
      </c>
      <c r="P42" s="13">
        <f>O42/ABS(N42)</f>
        <v>-0.43027789285902773</v>
      </c>
    </row>
    <row r="43" spans="2:16" x14ac:dyDescent="0.35">
      <c r="B43" s="6"/>
      <c r="C43" s="6"/>
      <c r="D43" s="6"/>
      <c r="E43" s="6"/>
      <c r="F43" s="6"/>
      <c r="G43" s="25"/>
      <c r="H43" s="25"/>
      <c r="I43" s="25"/>
      <c r="J43" s="25"/>
      <c r="K43" s="45"/>
      <c r="L43" s="14"/>
      <c r="M43" s="14"/>
      <c r="N43" s="25"/>
      <c r="O43" s="25"/>
      <c r="P43" s="14"/>
    </row>
    <row r="44" spans="2:16" ht="16" thickBot="1" x14ac:dyDescent="0.4">
      <c r="B44" s="5" t="s">
        <v>7</v>
      </c>
      <c r="C44" s="6"/>
      <c r="D44" s="6"/>
      <c r="E44" s="6"/>
      <c r="F44" s="6"/>
      <c r="G44" s="25">
        <f>+G29+G22</f>
        <v>18515.912836291209</v>
      </c>
      <c r="H44" s="25">
        <f t="shared" ref="H44:I44" si="68">+H29+H22</f>
        <v>-11843.27151225441</v>
      </c>
      <c r="I44" s="25">
        <f t="shared" si="68"/>
        <v>6672.6413240367692</v>
      </c>
      <c r="J44" s="25">
        <f>+J29+J22</f>
        <v>19843.439108262442</v>
      </c>
      <c r="K44" s="45">
        <f t="shared" si="66"/>
        <v>-13170.797784225673</v>
      </c>
      <c r="L44" s="13">
        <f>K44/ABS(J44)</f>
        <v>-0.66373564140611063</v>
      </c>
      <c r="M44" s="35"/>
      <c r="N44" s="25">
        <f>+N29+N22</f>
        <v>-8040.4235796660032</v>
      </c>
      <c r="O44" s="37">
        <f t="shared" ref="O44" si="69">I44-N44</f>
        <v>14713.064903702772</v>
      </c>
      <c r="P44" s="13">
        <f>O44/ABS(N44)</f>
        <v>1.829886791152606</v>
      </c>
    </row>
    <row r="45" spans="2:16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18"/>
      <c r="M45" s="34"/>
      <c r="N45" s="26"/>
      <c r="O45" s="26"/>
      <c r="P45" s="18"/>
    </row>
    <row r="46" spans="2:16" x14ac:dyDescent="0.35">
      <c r="B46" s="5" t="s">
        <v>8</v>
      </c>
      <c r="F46" s="2"/>
      <c r="G46" s="19"/>
      <c r="H46" s="19"/>
      <c r="I46" s="19"/>
      <c r="J46" s="19"/>
      <c r="K46" s="19"/>
      <c r="L46" s="17"/>
      <c r="M46" s="17"/>
      <c r="N46" s="19"/>
      <c r="O46" s="19"/>
      <c r="P46" s="17"/>
    </row>
    <row r="47" spans="2:16" x14ac:dyDescent="0.35">
      <c r="B47" s="5" t="str">
        <f>B3</f>
        <v>FY 2026/27</v>
      </c>
      <c r="D47" s="2"/>
      <c r="E47" s="2"/>
      <c r="F47" s="2"/>
      <c r="G47" s="19"/>
      <c r="H47" s="19"/>
      <c r="I47" s="19"/>
      <c r="J47" s="19"/>
      <c r="K47" s="19"/>
      <c r="N47" s="19"/>
      <c r="O47" s="19"/>
    </row>
    <row r="48" spans="2:16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N48" s="19"/>
      <c r="O48" s="19"/>
    </row>
    <row r="49" spans="2:16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N49" s="19"/>
      <c r="O49" s="19"/>
    </row>
    <row r="50" spans="2:16" ht="17.5" x14ac:dyDescent="0.35">
      <c r="B50" s="7"/>
      <c r="C50" s="7"/>
      <c r="D50" s="7"/>
      <c r="E50" s="7"/>
      <c r="F50" s="7"/>
      <c r="G50" s="21" t="s">
        <v>49</v>
      </c>
      <c r="H50" s="21" t="str">
        <f>H6</f>
        <v>Prov.</v>
      </c>
      <c r="I50" s="21" t="str">
        <f>I6</f>
        <v>Prov.</v>
      </c>
      <c r="J50" s="21" t="s">
        <v>48</v>
      </c>
      <c r="K50" s="21"/>
      <c r="L50" s="11"/>
      <c r="M50" s="36"/>
      <c r="N50" s="21" t="str">
        <f>N6</f>
        <v>FY 2025/26</v>
      </c>
      <c r="O50" s="21"/>
      <c r="P50" s="11"/>
    </row>
    <row r="51" spans="2:16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tr">
        <f>H7</f>
        <v>May</v>
      </c>
      <c r="I51" s="22" t="str">
        <f>I7</f>
        <v>Apr - May</v>
      </c>
      <c r="J51" s="22" t="str">
        <f>+J7</f>
        <v>Apr - May</v>
      </c>
      <c r="K51" s="22" t="str">
        <f>K7</f>
        <v>Diff</v>
      </c>
      <c r="L51" s="12" t="str">
        <f>L7</f>
        <v>Diff %</v>
      </c>
      <c r="M51" s="12"/>
      <c r="N51" s="22" t="str">
        <f>+N7</f>
        <v>Apr - May</v>
      </c>
      <c r="O51" s="22" t="str">
        <f>O7</f>
        <v>Diff</v>
      </c>
      <c r="P51" s="12" t="str">
        <f>P7</f>
        <v>Diff %</v>
      </c>
    </row>
    <row r="52" spans="2:16" x14ac:dyDescent="0.35">
      <c r="B52" s="3"/>
      <c r="C52" s="3"/>
      <c r="D52" s="3"/>
      <c r="E52" s="3"/>
      <c r="F52" s="3"/>
    </row>
    <row r="53" spans="2:16" x14ac:dyDescent="0.35">
      <c r="B53" s="4" t="s">
        <v>1</v>
      </c>
      <c r="C53" s="2"/>
      <c r="D53" s="2"/>
      <c r="E53" s="2"/>
      <c r="F53" s="2"/>
      <c r="G53" s="25">
        <f t="shared" ref="G53:I53" si="70">G55+G88+G90+G92+G94</f>
        <v>99791.472392461204</v>
      </c>
      <c r="H53" s="25">
        <f t="shared" si="70"/>
        <v>72321.330799505595</v>
      </c>
      <c r="I53" s="25">
        <f t="shared" si="70"/>
        <v>172112.80319196678</v>
      </c>
      <c r="J53" s="25">
        <f t="shared" ref="J53" si="71">J55+J88+J90+J92+J94</f>
        <v>192482.89238106372</v>
      </c>
      <c r="K53" s="45">
        <f t="shared" ref="K53:K63" si="72">I53-J53</f>
        <v>-20370.089189096936</v>
      </c>
      <c r="L53" s="13">
        <f>K53/ABS(J53)</f>
        <v>-0.10582805015611313</v>
      </c>
      <c r="M53" s="13"/>
      <c r="N53" s="25">
        <f t="shared" ref="N53" si="73">N55+N88+N90+N92+N94</f>
        <v>148234.40785441702</v>
      </c>
      <c r="O53" s="37">
        <f t="shared" ref="O53" si="74">I53-N53</f>
        <v>23878.395337549766</v>
      </c>
      <c r="P53" s="13">
        <f>O53/ABS(N53)</f>
        <v>0.16108537608219176</v>
      </c>
    </row>
    <row r="54" spans="2:16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14"/>
      <c r="M54" s="14"/>
      <c r="N54" s="25"/>
      <c r="O54" s="25"/>
      <c r="P54" s="14"/>
    </row>
    <row r="55" spans="2:16" x14ac:dyDescent="0.35">
      <c r="B55" s="4" t="s">
        <v>9</v>
      </c>
      <c r="C55" s="2"/>
      <c r="D55" s="2"/>
      <c r="E55" s="2"/>
      <c r="F55" s="2"/>
      <c r="G55" s="25">
        <f t="shared" ref="G55:I55" si="75">G57+G65+G80</f>
        <v>97578.097566200013</v>
      </c>
      <c r="H55" s="25">
        <f t="shared" si="75"/>
        <v>66164.853233799993</v>
      </c>
      <c r="I55" s="25">
        <f t="shared" si="75"/>
        <v>163742.95079999999</v>
      </c>
      <c r="J55" s="25">
        <f t="shared" ref="J55" si="76">J57+J65+J80</f>
        <v>185745.58063443471</v>
      </c>
      <c r="K55" s="45">
        <f t="shared" si="72"/>
        <v>-22002.629834434716</v>
      </c>
      <c r="L55" s="13">
        <f>K55/ABS(J55)</f>
        <v>-0.11845573800077656</v>
      </c>
      <c r="M55" s="13"/>
      <c r="N55" s="25">
        <f t="shared" ref="N55" si="77">N57+N65+N80</f>
        <v>137346.10857432001</v>
      </c>
      <c r="O55" s="37">
        <f t="shared" ref="O55" si="78">I55-N55</f>
        <v>26396.842225679982</v>
      </c>
      <c r="P55" s="13">
        <f>O55/ABS(N55)</f>
        <v>0.19219213780196956</v>
      </c>
    </row>
    <row r="56" spans="2:16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14"/>
      <c r="M56" s="14"/>
      <c r="N56" s="24"/>
      <c r="O56" s="24"/>
      <c r="P56" s="14"/>
    </row>
    <row r="57" spans="2:16" x14ac:dyDescent="0.35">
      <c r="B57" s="2"/>
      <c r="C57" s="2" t="s">
        <v>53</v>
      </c>
      <c r="D57" s="2"/>
      <c r="E57" s="2"/>
      <c r="F57" s="2"/>
      <c r="G57" s="23">
        <f t="shared" ref="G57:I57" si="79">SUM(G58:G63)</f>
        <v>43984.603658</v>
      </c>
      <c r="H57" s="23">
        <f t="shared" si="79"/>
        <v>15018.56503</v>
      </c>
      <c r="I57" s="23">
        <f t="shared" si="79"/>
        <v>59003.168687999998</v>
      </c>
      <c r="J57" s="23">
        <f t="shared" ref="J57" si="80">SUM(J58:J63)</f>
        <v>77829.274881991485</v>
      </c>
      <c r="K57" s="46">
        <f t="shared" si="72"/>
        <v>-18826.106193991487</v>
      </c>
      <c r="L57" s="14">
        <f t="shared" ref="L57:L86" si="81">K57/ABS(J57)</f>
        <v>-0.24188978019564669</v>
      </c>
      <c r="M57" s="14"/>
      <c r="N57" s="23">
        <f t="shared" ref="N57" si="82">SUM(N58:N63)</f>
        <v>38204.106691510002</v>
      </c>
      <c r="O57" s="47">
        <f t="shared" ref="O57:O63" si="83">I57-N57</f>
        <v>20799.061996489996</v>
      </c>
      <c r="P57" s="14">
        <f t="shared" ref="P57" si="84">O57/ABS(N57)</f>
        <v>0.54441953490597172</v>
      </c>
    </row>
    <row r="58" spans="2:16" x14ac:dyDescent="0.35">
      <c r="B58" s="2"/>
      <c r="C58" s="2"/>
      <c r="D58" s="2" t="s">
        <v>56</v>
      </c>
      <c r="E58" s="2"/>
      <c r="F58" s="2"/>
      <c r="G58" s="23">
        <v>0</v>
      </c>
      <c r="H58" s="23">
        <v>0</v>
      </c>
      <c r="I58" s="31">
        <f t="shared" ref="I58:I63" si="85">SUM(G58:H58)</f>
        <v>0</v>
      </c>
      <c r="J58" s="23">
        <v>0</v>
      </c>
      <c r="K58" s="46">
        <f t="shared" si="72"/>
        <v>0</v>
      </c>
      <c r="L58" s="14">
        <v>0</v>
      </c>
      <c r="M58" s="14"/>
      <c r="N58" s="23">
        <v>240.12908551000001</v>
      </c>
      <c r="O58" s="47">
        <f t="shared" si="83"/>
        <v>-240.12908551000001</v>
      </c>
      <c r="P58" s="14">
        <f t="shared" ref="P58:P63" si="86">O58/ABS(N58)</f>
        <v>-1</v>
      </c>
    </row>
    <row r="59" spans="2:16" x14ac:dyDescent="0.35">
      <c r="B59" s="2"/>
      <c r="C59" s="2"/>
      <c r="D59" s="2" t="s">
        <v>57</v>
      </c>
      <c r="E59" s="2"/>
      <c r="F59" s="2"/>
      <c r="G59" s="23">
        <v>25549.327377000001</v>
      </c>
      <c r="H59" s="23">
        <v>2003.3233090000001</v>
      </c>
      <c r="I59" s="31">
        <f t="shared" si="85"/>
        <v>27552.650686000001</v>
      </c>
      <c r="J59" s="23">
        <v>39897.495063982155</v>
      </c>
      <c r="K59" s="46">
        <f t="shared" si="72"/>
        <v>-12344.844377982154</v>
      </c>
      <c r="L59" s="14">
        <f t="shared" si="81"/>
        <v>-0.30941402106034921</v>
      </c>
      <c r="M59" s="14"/>
      <c r="N59" s="23">
        <v>3176.9612729999999</v>
      </c>
      <c r="O59" s="47">
        <f t="shared" si="83"/>
        <v>24375.689413</v>
      </c>
      <c r="P59" s="14">
        <f t="shared" si="86"/>
        <v>7.6726429183010065</v>
      </c>
    </row>
    <row r="60" spans="2:16" x14ac:dyDescent="0.35">
      <c r="B60" s="2"/>
      <c r="C60" s="2"/>
      <c r="D60" s="2" t="s">
        <v>28</v>
      </c>
      <c r="E60" s="2"/>
      <c r="F60" s="2"/>
      <c r="G60" s="23">
        <v>14545.534897</v>
      </c>
      <c r="H60" s="23">
        <v>10421.388218</v>
      </c>
      <c r="I60" s="31">
        <f t="shared" si="85"/>
        <v>24966.923114999998</v>
      </c>
      <c r="J60" s="23">
        <v>28526.464958628138</v>
      </c>
      <c r="K60" s="46">
        <f t="shared" si="72"/>
        <v>-3559.5418436281398</v>
      </c>
      <c r="L60" s="14">
        <f t="shared" si="81"/>
        <v>-0.12478033463979973</v>
      </c>
      <c r="M60" s="14"/>
      <c r="N60" s="23">
        <v>26495.669926000002</v>
      </c>
      <c r="O60" s="47">
        <f t="shared" si="83"/>
        <v>-1528.7468110000045</v>
      </c>
      <c r="P60" s="14">
        <f t="shared" si="86"/>
        <v>-5.7697986700077988E-2</v>
      </c>
    </row>
    <row r="61" spans="2:16" x14ac:dyDescent="0.35">
      <c r="B61" s="2"/>
      <c r="C61" s="2"/>
      <c r="D61" s="2" t="s">
        <v>58</v>
      </c>
      <c r="E61" s="2"/>
      <c r="F61" s="2"/>
      <c r="G61" s="23">
        <v>159.427235</v>
      </c>
      <c r="H61" s="23">
        <v>343.838211</v>
      </c>
      <c r="I61" s="31">
        <f t="shared" si="85"/>
        <v>503.265446</v>
      </c>
      <c r="J61" s="23">
        <v>749.05985746566421</v>
      </c>
      <c r="K61" s="46">
        <f t="shared" si="72"/>
        <v>-245.79441146566421</v>
      </c>
      <c r="L61" s="14">
        <f t="shared" si="81"/>
        <v>-0.3281372096180325</v>
      </c>
      <c r="M61" s="14"/>
      <c r="N61" s="23">
        <v>734.76677600000005</v>
      </c>
      <c r="O61" s="47">
        <f t="shared" si="83"/>
        <v>-231.50133000000005</v>
      </c>
      <c r="P61" s="14">
        <f t="shared" si="86"/>
        <v>-0.31506777056560875</v>
      </c>
    </row>
    <row r="62" spans="2:16" x14ac:dyDescent="0.35">
      <c r="B62" s="2"/>
      <c r="C62" s="2"/>
      <c r="D62" s="2" t="s">
        <v>59</v>
      </c>
      <c r="E62" s="2"/>
      <c r="F62" s="2"/>
      <c r="G62" s="23">
        <v>622.86829699999998</v>
      </c>
      <c r="H62" s="23">
        <v>229.37394800000001</v>
      </c>
      <c r="I62" s="31">
        <f t="shared" si="85"/>
        <v>852.24224500000003</v>
      </c>
      <c r="J62" s="23">
        <v>2054.2428958078399</v>
      </c>
      <c r="K62" s="46">
        <f t="shared" si="72"/>
        <v>-1202.00065080784</v>
      </c>
      <c r="L62" s="14">
        <f t="shared" si="81"/>
        <v>-0.5851307327194859</v>
      </c>
      <c r="M62" s="14"/>
      <c r="N62" s="23">
        <v>1423.9953390000001</v>
      </c>
      <c r="O62" s="47">
        <f t="shared" si="83"/>
        <v>-571.75309400000003</v>
      </c>
      <c r="P62" s="14">
        <f t="shared" si="86"/>
        <v>-0.4015133184365009</v>
      </c>
    </row>
    <row r="63" spans="2:16" x14ac:dyDescent="0.35">
      <c r="B63" s="2"/>
      <c r="C63" s="2"/>
      <c r="D63" s="2" t="s">
        <v>60</v>
      </c>
      <c r="E63" s="2"/>
      <c r="F63" s="2"/>
      <c r="G63" s="23">
        <v>3107.4458519999998</v>
      </c>
      <c r="H63" s="23">
        <v>2020.6413440000001</v>
      </c>
      <c r="I63" s="31">
        <f t="shared" si="85"/>
        <v>5128.0871960000004</v>
      </c>
      <c r="J63" s="23">
        <v>6602.0121061076934</v>
      </c>
      <c r="K63" s="46">
        <f t="shared" si="72"/>
        <v>-1473.924910107693</v>
      </c>
      <c r="L63" s="14">
        <f t="shared" si="81"/>
        <v>-0.22325389387640271</v>
      </c>
      <c r="M63" s="14"/>
      <c r="N63" s="23">
        <v>6132.5842919999996</v>
      </c>
      <c r="O63" s="47">
        <f t="shared" si="83"/>
        <v>-1004.4970959999991</v>
      </c>
      <c r="P63" s="14">
        <f t="shared" si="86"/>
        <v>-0.16379670432094556</v>
      </c>
    </row>
    <row r="64" spans="2:16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14"/>
      <c r="M64" s="14"/>
      <c r="N64" s="23"/>
      <c r="O64" s="23"/>
      <c r="P64" s="14"/>
    </row>
    <row r="65" spans="2:16" x14ac:dyDescent="0.35">
      <c r="B65" s="2"/>
      <c r="C65" s="2" t="s">
        <v>52</v>
      </c>
      <c r="D65" s="2"/>
      <c r="E65" s="2"/>
      <c r="F65" s="2"/>
      <c r="G65" s="23">
        <f t="shared" ref="G65:J65" si="87">SUM(G66:G78)</f>
        <v>24766.493602999999</v>
      </c>
      <c r="H65" s="23">
        <f t="shared" ref="H65:I65" si="88">SUM(H66:H78)</f>
        <v>24872.132290999998</v>
      </c>
      <c r="I65" s="23">
        <f t="shared" si="88"/>
        <v>49638.625894000004</v>
      </c>
      <c r="J65" s="23">
        <f t="shared" si="87"/>
        <v>50877.121599885773</v>
      </c>
      <c r="K65" s="46">
        <f t="shared" ref="K65:K78" si="89">I65-J65</f>
        <v>-1238.495705885769</v>
      </c>
      <c r="L65" s="14">
        <f t="shared" si="81"/>
        <v>-2.434288078688299E-2</v>
      </c>
      <c r="M65" s="14"/>
      <c r="N65" s="23">
        <f t="shared" ref="N65" si="90">SUM(N66:N78)</f>
        <v>47914.410799639998</v>
      </c>
      <c r="O65" s="47">
        <f t="shared" ref="O65:O77" si="91">I65-N65</f>
        <v>1724.2150943600063</v>
      </c>
      <c r="P65" s="14">
        <f t="shared" ref="P65:P66" si="92">O65/ABS(N65)</f>
        <v>3.5985313511837258E-2</v>
      </c>
    </row>
    <row r="66" spans="2:16" x14ac:dyDescent="0.35">
      <c r="B66" s="2"/>
      <c r="C66" s="2"/>
      <c r="D66" s="4" t="s">
        <v>41</v>
      </c>
      <c r="E66" s="2"/>
      <c r="F66" s="2"/>
      <c r="G66" s="31">
        <v>3.9279120000000001</v>
      </c>
      <c r="H66" s="31">
        <v>4.5744939999999996</v>
      </c>
      <c r="I66" s="31">
        <f t="shared" ref="I66:I78" si="93">SUM(G66:H66)</f>
        <v>8.5024060000000006</v>
      </c>
      <c r="J66" s="31">
        <v>0</v>
      </c>
      <c r="K66" s="46">
        <f t="shared" si="89"/>
        <v>8.5024060000000006</v>
      </c>
      <c r="L66" s="14" t="s">
        <v>47</v>
      </c>
      <c r="M66" s="14"/>
      <c r="N66" s="31">
        <v>17.137043999999999</v>
      </c>
      <c r="O66" s="47">
        <f t="shared" si="91"/>
        <v>-8.6346379999999989</v>
      </c>
      <c r="P66" s="14">
        <f t="shared" si="92"/>
        <v>-0.50385807493987878</v>
      </c>
    </row>
    <row r="67" spans="2:16" x14ac:dyDescent="0.35">
      <c r="B67" s="2"/>
      <c r="C67" s="2"/>
      <c r="D67" s="2" t="s">
        <v>61</v>
      </c>
      <c r="E67" s="2"/>
      <c r="F67" s="2"/>
      <c r="G67" s="31">
        <v>1017.031245</v>
      </c>
      <c r="H67" s="31">
        <v>1127.9637439999999</v>
      </c>
      <c r="I67" s="31">
        <f t="shared" si="93"/>
        <v>2144.9949889999998</v>
      </c>
      <c r="J67" s="31">
        <v>6398.542918542913</v>
      </c>
      <c r="K67" s="46">
        <f t="shared" si="89"/>
        <v>-4253.5479295429132</v>
      </c>
      <c r="L67" s="14">
        <f t="shared" si="81"/>
        <v>-0.66476821109008644</v>
      </c>
      <c r="M67" s="14"/>
      <c r="N67" s="31">
        <v>4608.7840580000002</v>
      </c>
      <c r="O67" s="47">
        <f t="shared" si="91"/>
        <v>-2463.7890690000004</v>
      </c>
      <c r="P67" s="14">
        <f t="shared" ref="P67:P71" si="94">O67/ABS(N67)</f>
        <v>-0.53458548675616868</v>
      </c>
    </row>
    <row r="68" spans="2:16" x14ac:dyDescent="0.35">
      <c r="B68" s="2"/>
      <c r="D68" s="2" t="s">
        <v>21</v>
      </c>
      <c r="E68" s="2"/>
      <c r="F68" s="2"/>
      <c r="G68" s="31">
        <v>250.58106599999999</v>
      </c>
      <c r="H68" s="31">
        <v>49.13223</v>
      </c>
      <c r="I68" s="31">
        <f t="shared" si="93"/>
        <v>299.71329600000001</v>
      </c>
      <c r="J68" s="31">
        <v>326.10173339325587</v>
      </c>
      <c r="K68" s="46">
        <f t="shared" si="89"/>
        <v>-26.388437393255856</v>
      </c>
      <c r="L68" s="14">
        <f t="shared" si="81"/>
        <v>-8.0920874350070532E-2</v>
      </c>
      <c r="M68" s="14"/>
      <c r="N68" s="31">
        <v>240.051852</v>
      </c>
      <c r="O68" s="47">
        <f t="shared" si="91"/>
        <v>59.661444000000017</v>
      </c>
      <c r="P68" s="14">
        <f t="shared" si="94"/>
        <v>0.24853565387198104</v>
      </c>
    </row>
    <row r="69" spans="2:16" x14ac:dyDescent="0.35">
      <c r="B69" s="2"/>
      <c r="C69" s="2"/>
      <c r="D69" s="2" t="s">
        <v>62</v>
      </c>
      <c r="E69" s="2"/>
      <c r="F69" s="2"/>
      <c r="G69" s="31">
        <v>443.27488</v>
      </c>
      <c r="H69" s="31">
        <v>445.26711399999999</v>
      </c>
      <c r="I69" s="31">
        <f t="shared" si="93"/>
        <v>888.54199399999993</v>
      </c>
      <c r="J69" s="31">
        <v>874.34570553392132</v>
      </c>
      <c r="K69" s="46">
        <f t="shared" si="89"/>
        <v>14.196288466078613</v>
      </c>
      <c r="L69" s="14">
        <f t="shared" si="81"/>
        <v>1.6236470741752676E-2</v>
      </c>
      <c r="M69" s="14"/>
      <c r="N69" s="31">
        <v>907.577991</v>
      </c>
      <c r="O69" s="47">
        <f t="shared" si="91"/>
        <v>-19.035997000000066</v>
      </c>
      <c r="P69" s="14">
        <f t="shared" si="94"/>
        <v>-2.0974502674999382E-2</v>
      </c>
    </row>
    <row r="70" spans="2:16" x14ac:dyDescent="0.35">
      <c r="B70" s="2"/>
      <c r="C70" s="2"/>
      <c r="D70" s="2" t="s">
        <v>63</v>
      </c>
      <c r="E70" s="2"/>
      <c r="F70" s="2"/>
      <c r="G70" s="31">
        <v>115.303952</v>
      </c>
      <c r="H70" s="31">
        <v>511.16264899999999</v>
      </c>
      <c r="I70" s="31">
        <f t="shared" si="93"/>
        <v>626.46660099999997</v>
      </c>
      <c r="J70" s="31">
        <v>503.85871991317174</v>
      </c>
      <c r="K70" s="46">
        <f t="shared" si="89"/>
        <v>122.60788108682823</v>
      </c>
      <c r="L70" s="14">
        <f t="shared" si="81"/>
        <v>0.24333781721185024</v>
      </c>
      <c r="M70" s="14"/>
      <c r="N70" s="31">
        <v>515.28112064000004</v>
      </c>
      <c r="O70" s="47">
        <f t="shared" si="91"/>
        <v>111.18548035999993</v>
      </c>
      <c r="P70" s="14">
        <f t="shared" si="94"/>
        <v>0.21577635179395482</v>
      </c>
    </row>
    <row r="71" spans="2:16" x14ac:dyDescent="0.35">
      <c r="B71" s="2"/>
      <c r="C71" s="2"/>
      <c r="D71" s="2" t="s">
        <v>45</v>
      </c>
      <c r="E71" s="2"/>
      <c r="F71" s="2"/>
      <c r="G71" s="31">
        <v>56.884492999999999</v>
      </c>
      <c r="H71" s="31">
        <v>48.904063999999998</v>
      </c>
      <c r="I71" s="31">
        <f t="shared" si="93"/>
        <v>105.788557</v>
      </c>
      <c r="J71" s="31">
        <v>45.615762303615384</v>
      </c>
      <c r="K71" s="46">
        <f t="shared" si="89"/>
        <v>60.172794696384614</v>
      </c>
      <c r="L71" s="14">
        <f t="shared" si="81"/>
        <v>1.3191228570483733</v>
      </c>
      <c r="M71" s="14"/>
      <c r="N71" s="31">
        <v>36.897098</v>
      </c>
      <c r="O71" s="47">
        <f t="shared" si="91"/>
        <v>68.891458999999998</v>
      </c>
      <c r="P71" s="14">
        <f t="shared" si="94"/>
        <v>1.8671240486175904</v>
      </c>
    </row>
    <row r="72" spans="2:16" x14ac:dyDescent="0.35">
      <c r="B72" s="2"/>
      <c r="C72" s="2"/>
      <c r="D72" s="2" t="s">
        <v>64</v>
      </c>
      <c r="E72" s="2"/>
      <c r="F72" s="2"/>
      <c r="G72" s="31">
        <v>738.14844100000005</v>
      </c>
      <c r="H72" s="31">
        <v>927.40197799999999</v>
      </c>
      <c r="I72" s="31">
        <f t="shared" si="93"/>
        <v>1665.5504190000001</v>
      </c>
      <c r="J72" s="31">
        <v>1691.5747275613899</v>
      </c>
      <c r="K72" s="46">
        <f t="shared" si="89"/>
        <v>-26.024308561389716</v>
      </c>
      <c r="L72" s="14">
        <f t="shared" si="81"/>
        <v>-1.5384663850415236E-2</v>
      </c>
      <c r="M72" s="14"/>
      <c r="N72" s="31">
        <v>1469.235471</v>
      </c>
      <c r="O72" s="47">
        <f t="shared" si="91"/>
        <v>196.31494800000019</v>
      </c>
      <c r="P72" s="14">
        <f t="shared" ref="P72:P78" si="95">O72/ABS(N72)</f>
        <v>0.13361707627871461</v>
      </c>
    </row>
    <row r="73" spans="2:16" x14ac:dyDescent="0.35">
      <c r="B73" s="2"/>
      <c r="C73" s="2"/>
      <c r="D73" s="2" t="s">
        <v>51</v>
      </c>
      <c r="E73" s="2"/>
      <c r="F73" s="2"/>
      <c r="G73" s="31">
        <v>237.53554600000001</v>
      </c>
      <c r="H73" s="31">
        <v>238.92133899999999</v>
      </c>
      <c r="I73" s="31">
        <f t="shared" si="93"/>
        <v>476.456885</v>
      </c>
      <c r="J73" s="31">
        <v>608.810116944632</v>
      </c>
      <c r="K73" s="46">
        <f t="shared" si="89"/>
        <v>-132.353231944632</v>
      </c>
      <c r="L73" s="14">
        <f t="shared" si="81"/>
        <v>-0.21739657121477962</v>
      </c>
      <c r="M73" s="14"/>
      <c r="N73" s="31">
        <v>628.10277799999994</v>
      </c>
      <c r="O73" s="47">
        <f t="shared" si="91"/>
        <v>-151.64589299999994</v>
      </c>
      <c r="P73" s="14">
        <f t="shared" si="95"/>
        <v>-0.24143483886963474</v>
      </c>
    </row>
    <row r="74" spans="2:16" x14ac:dyDescent="0.35">
      <c r="B74" s="2"/>
      <c r="C74" s="2"/>
      <c r="D74" s="2" t="s">
        <v>65</v>
      </c>
      <c r="E74" s="2"/>
      <c r="F74" s="2"/>
      <c r="G74" s="31">
        <v>4715.5814490000002</v>
      </c>
      <c r="H74" s="31">
        <v>4124.6494489999995</v>
      </c>
      <c r="I74" s="31">
        <f t="shared" si="93"/>
        <v>8840.2308979999998</v>
      </c>
      <c r="J74" s="31">
        <v>9617.7935833915053</v>
      </c>
      <c r="K74" s="46">
        <f t="shared" si="89"/>
        <v>-777.56268539150551</v>
      </c>
      <c r="L74" s="14">
        <f t="shared" si="81"/>
        <v>-8.0846264649954674E-2</v>
      </c>
      <c r="M74" s="14"/>
      <c r="N74" s="31">
        <v>9238.1914780000006</v>
      </c>
      <c r="O74" s="47">
        <f t="shared" si="91"/>
        <v>-397.96058000000085</v>
      </c>
      <c r="P74" s="14">
        <f t="shared" si="95"/>
        <v>-4.307775834130647E-2</v>
      </c>
    </row>
    <row r="75" spans="2:16" x14ac:dyDescent="0.35">
      <c r="B75" s="2"/>
      <c r="C75" s="2"/>
      <c r="D75" s="2" t="s">
        <v>40</v>
      </c>
      <c r="E75" s="2"/>
      <c r="F75" s="2"/>
      <c r="G75" s="31">
        <v>220.461332</v>
      </c>
      <c r="H75" s="31">
        <v>210.688875</v>
      </c>
      <c r="I75" s="31">
        <f t="shared" si="93"/>
        <v>431.15020700000002</v>
      </c>
      <c r="J75" s="31">
        <v>398.99722260534929</v>
      </c>
      <c r="K75" s="46">
        <f t="shared" si="89"/>
        <v>32.15298439465073</v>
      </c>
      <c r="L75" s="14">
        <f t="shared" si="81"/>
        <v>8.0584481728218582E-2</v>
      </c>
      <c r="M75" s="14"/>
      <c r="N75" s="31">
        <v>411.56059600000003</v>
      </c>
      <c r="O75" s="47">
        <f t="shared" si="91"/>
        <v>19.589610999999991</v>
      </c>
      <c r="P75" s="14">
        <f t="shared" si="95"/>
        <v>4.7598363862802813E-2</v>
      </c>
    </row>
    <row r="76" spans="2:16" x14ac:dyDescent="0.35">
      <c r="B76" s="2"/>
      <c r="C76" s="2"/>
      <c r="D76" s="2" t="s">
        <v>55</v>
      </c>
      <c r="E76" s="2"/>
      <c r="F76" s="2"/>
      <c r="G76" s="31">
        <v>393.36490199999997</v>
      </c>
      <c r="H76" s="31">
        <v>325.05276900000001</v>
      </c>
      <c r="I76" s="31">
        <f t="shared" si="93"/>
        <v>718.41767099999993</v>
      </c>
      <c r="J76" s="31">
        <v>390.52391302608305</v>
      </c>
      <c r="K76" s="46">
        <f t="shared" si="89"/>
        <v>327.89375797391688</v>
      </c>
      <c r="L76" s="14">
        <f t="shared" si="81"/>
        <v>0.83962530087630483</v>
      </c>
      <c r="M76" s="14"/>
      <c r="N76" s="31">
        <v>441.62072999999998</v>
      </c>
      <c r="O76" s="47">
        <f t="shared" si="91"/>
        <v>276.79694099999995</v>
      </c>
      <c r="P76" s="14">
        <f t="shared" si="95"/>
        <v>0.62677524445014154</v>
      </c>
    </row>
    <row r="77" spans="2:16" x14ac:dyDescent="0.35">
      <c r="B77" s="2"/>
      <c r="C77" s="2"/>
      <c r="D77" s="2" t="s">
        <v>29</v>
      </c>
      <c r="E77" s="2"/>
      <c r="F77" s="2"/>
      <c r="G77" s="31">
        <v>15834.909952</v>
      </c>
      <c r="H77" s="31">
        <v>16089.288451</v>
      </c>
      <c r="I77" s="31">
        <f t="shared" si="93"/>
        <v>31924.198403000002</v>
      </c>
      <c r="J77" s="31">
        <v>28395.21589634816</v>
      </c>
      <c r="K77" s="46">
        <f t="shared" si="89"/>
        <v>3528.9825066518424</v>
      </c>
      <c r="L77" s="14">
        <f t="shared" si="81"/>
        <v>0.12428088307318334</v>
      </c>
      <c r="M77" s="14"/>
      <c r="N77" s="31">
        <v>27524.040510999999</v>
      </c>
      <c r="O77" s="47">
        <f t="shared" si="91"/>
        <v>4400.1578920000029</v>
      </c>
      <c r="P77" s="14">
        <f t="shared" si="95"/>
        <v>0.15986598661782514</v>
      </c>
    </row>
    <row r="78" spans="2:16" x14ac:dyDescent="0.35">
      <c r="B78" s="2"/>
      <c r="C78" s="2"/>
      <c r="D78" s="2" t="s">
        <v>30</v>
      </c>
      <c r="E78" s="2"/>
      <c r="F78" s="2"/>
      <c r="G78" s="31">
        <v>739.48843299999999</v>
      </c>
      <c r="H78" s="31">
        <v>769.125135</v>
      </c>
      <c r="I78" s="31">
        <f t="shared" si="93"/>
        <v>1508.613568</v>
      </c>
      <c r="J78" s="31">
        <v>1625.7413003217703</v>
      </c>
      <c r="K78" s="46">
        <f t="shared" si="89"/>
        <v>-117.12773232177028</v>
      </c>
      <c r="L78" s="14">
        <f t="shared" si="81"/>
        <v>-7.2045738334006834E-2</v>
      </c>
      <c r="M78" s="14"/>
      <c r="N78" s="31">
        <v>1875.9300719999999</v>
      </c>
      <c r="O78" s="47">
        <f t="shared" ref="O78:O85" si="96">I78-N78</f>
        <v>-367.3165039999999</v>
      </c>
      <c r="P78" s="14">
        <f t="shared" si="95"/>
        <v>-0.19580500866345721</v>
      </c>
    </row>
    <row r="79" spans="2:16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14"/>
      <c r="M79" s="14"/>
      <c r="N79" s="27"/>
      <c r="O79" s="27"/>
      <c r="P79" s="14"/>
    </row>
    <row r="80" spans="2:16" x14ac:dyDescent="0.35">
      <c r="B80" s="2"/>
      <c r="C80" s="2" t="s">
        <v>22</v>
      </c>
      <c r="D80" s="2"/>
      <c r="E80" s="2"/>
      <c r="F80" s="2"/>
      <c r="G80" s="23">
        <f>SUM(G81:G86)</f>
        <v>28827.000305200003</v>
      </c>
      <c r="H80" s="23">
        <f t="shared" ref="H80:I80" si="97">SUM(H81:H86)</f>
        <v>26274.155912799997</v>
      </c>
      <c r="I80" s="23">
        <f t="shared" si="97"/>
        <v>55101.156218000004</v>
      </c>
      <c r="J80" s="23">
        <f>SUM(J81:J86)</f>
        <v>57039.184152557456</v>
      </c>
      <c r="K80" s="46">
        <f t="shared" ref="K80:K86" si="98">I80-J80</f>
        <v>-1938.0279345574527</v>
      </c>
      <c r="L80" s="14">
        <f t="shared" si="81"/>
        <v>-3.397713279653488E-2</v>
      </c>
      <c r="M80" s="14"/>
      <c r="N80" s="23">
        <f>SUM(N81:N86)</f>
        <v>51227.591083170002</v>
      </c>
      <c r="O80" s="47">
        <f t="shared" si="96"/>
        <v>3873.5651348300016</v>
      </c>
      <c r="P80" s="14">
        <f t="shared" ref="P80:P86" si="99">O80/ABS(N80)</f>
        <v>7.5614821093990481E-2</v>
      </c>
    </row>
    <row r="81" spans="1:16" x14ac:dyDescent="0.35">
      <c r="B81" s="2"/>
      <c r="C81" s="2"/>
      <c r="D81" s="2" t="s">
        <v>31</v>
      </c>
      <c r="E81" s="2"/>
      <c r="F81" s="2"/>
      <c r="G81" s="31">
        <v>5628.1106293399989</v>
      </c>
      <c r="H81" s="31">
        <v>5611.7182124400006</v>
      </c>
      <c r="I81" s="31">
        <f t="shared" ref="I81:I85" si="100">SUM(G81:H81)</f>
        <v>11239.828841779999</v>
      </c>
      <c r="J81" s="31">
        <v>12317.973970801253</v>
      </c>
      <c r="K81" s="46">
        <f t="shared" si="98"/>
        <v>-1078.1451290212535</v>
      </c>
      <c r="L81" s="14">
        <f t="shared" si="81"/>
        <v>-8.7526173669217694E-2</v>
      </c>
      <c r="M81" s="14"/>
      <c r="N81" s="31">
        <v>11135.150553050002</v>
      </c>
      <c r="O81" s="47">
        <f t="shared" si="96"/>
        <v>104.6782887299978</v>
      </c>
      <c r="P81" s="14">
        <f t="shared" si="99"/>
        <v>9.4007070879994197E-3</v>
      </c>
    </row>
    <row r="82" spans="1:16" x14ac:dyDescent="0.35">
      <c r="B82" s="2"/>
      <c r="C82" s="2"/>
      <c r="D82" s="2" t="s">
        <v>32</v>
      </c>
      <c r="E82" s="2"/>
      <c r="F82" s="2"/>
      <c r="G82" s="31">
        <v>449.07311000000004</v>
      </c>
      <c r="H82" s="31">
        <v>254.50303436000002</v>
      </c>
      <c r="I82" s="31">
        <f t="shared" si="100"/>
        <v>703.57614436000006</v>
      </c>
      <c r="J82" s="31">
        <v>768.09836198219568</v>
      </c>
      <c r="K82" s="46">
        <f t="shared" si="98"/>
        <v>-64.522217622195626</v>
      </c>
      <c r="L82" s="14">
        <f t="shared" si="81"/>
        <v>-8.4002545527744832E-2</v>
      </c>
      <c r="M82" s="14"/>
      <c r="N82" s="31">
        <v>771.25305083000001</v>
      </c>
      <c r="O82" s="47">
        <f t="shared" si="96"/>
        <v>-67.676906469999949</v>
      </c>
      <c r="P82" s="14">
        <f t="shared" si="99"/>
        <v>-8.774928850805587E-2</v>
      </c>
    </row>
    <row r="83" spans="1:16" x14ac:dyDescent="0.35">
      <c r="B83" s="2"/>
      <c r="C83" s="2"/>
      <c r="D83" s="2" t="s">
        <v>33</v>
      </c>
      <c r="E83" s="2"/>
      <c r="F83" s="2"/>
      <c r="G83" s="31">
        <v>2015.9955739300001</v>
      </c>
      <c r="H83" s="31">
        <v>1963.37189554</v>
      </c>
      <c r="I83" s="31">
        <f t="shared" si="100"/>
        <v>3979.3674694700003</v>
      </c>
      <c r="J83" s="31">
        <v>6134.284818434111</v>
      </c>
      <c r="K83" s="46">
        <f t="shared" si="98"/>
        <v>-2154.9173489641107</v>
      </c>
      <c r="L83" s="14">
        <f t="shared" si="81"/>
        <v>-0.35129072300138048</v>
      </c>
      <c r="M83" s="14"/>
      <c r="N83" s="31">
        <v>5259.97578359</v>
      </c>
      <c r="O83" s="47">
        <f t="shared" si="96"/>
        <v>-1280.6083141199997</v>
      </c>
      <c r="P83" s="14">
        <f t="shared" si="99"/>
        <v>-0.24346277755027387</v>
      </c>
    </row>
    <row r="84" spans="1:16" x14ac:dyDescent="0.35">
      <c r="B84" s="2"/>
      <c r="C84" s="2"/>
      <c r="D84" s="2" t="s">
        <v>34</v>
      </c>
      <c r="E84" s="2"/>
      <c r="F84" s="2"/>
      <c r="G84" s="31">
        <v>11864.172000009999</v>
      </c>
      <c r="H84" s="31">
        <v>10582.070181219999</v>
      </c>
      <c r="I84" s="31">
        <f t="shared" si="100"/>
        <v>22446.242181229998</v>
      </c>
      <c r="J84" s="31">
        <v>22799.071885810998</v>
      </c>
      <c r="K84" s="46">
        <f t="shared" si="98"/>
        <v>-352.82970458099953</v>
      </c>
      <c r="L84" s="14">
        <f t="shared" si="81"/>
        <v>-1.5475617005294987E-2</v>
      </c>
      <c r="M84" s="14"/>
      <c r="N84" s="31">
        <v>20915.730148289997</v>
      </c>
      <c r="O84" s="47">
        <f t="shared" si="96"/>
        <v>1530.5120329400015</v>
      </c>
      <c r="P84" s="14">
        <f t="shared" si="99"/>
        <v>7.3175166350342852E-2</v>
      </c>
    </row>
    <row r="85" spans="1:16" x14ac:dyDescent="0.35">
      <c r="B85" s="2"/>
      <c r="C85" s="2"/>
      <c r="D85" s="2" t="s">
        <v>54</v>
      </c>
      <c r="E85" s="2"/>
      <c r="F85" s="2"/>
      <c r="G85" s="31">
        <v>8384.7359057699996</v>
      </c>
      <c r="H85" s="31">
        <v>7358.1643858199986</v>
      </c>
      <c r="I85" s="31">
        <f t="shared" si="100"/>
        <v>15742.900291589998</v>
      </c>
      <c r="J85" s="31">
        <v>13533.477718914093</v>
      </c>
      <c r="K85" s="46">
        <f t="shared" si="98"/>
        <v>2209.422572675905</v>
      </c>
      <c r="L85" s="14">
        <f t="shared" si="81"/>
        <v>0.16325608380675605</v>
      </c>
      <c r="M85" s="14"/>
      <c r="N85" s="31">
        <v>12224.818390899998</v>
      </c>
      <c r="O85" s="47">
        <f t="shared" si="96"/>
        <v>3518.0819006900001</v>
      </c>
      <c r="P85" s="14">
        <f t="shared" si="99"/>
        <v>0.28778193574710415</v>
      </c>
    </row>
    <row r="86" spans="1:16" x14ac:dyDescent="0.35">
      <c r="B86" s="2"/>
      <c r="C86" s="2"/>
      <c r="D86" s="2" t="s">
        <v>21</v>
      </c>
      <c r="E86" s="2"/>
      <c r="F86" s="2"/>
      <c r="G86" s="31">
        <v>484.91308615000008</v>
      </c>
      <c r="H86" s="31">
        <v>504.32820342000002</v>
      </c>
      <c r="I86" s="31">
        <f>SUM(G86:H86)</f>
        <v>989.24128957000016</v>
      </c>
      <c r="J86" s="31">
        <v>1486.2773966148022</v>
      </c>
      <c r="K86" s="46">
        <f t="shared" si="98"/>
        <v>-497.03610704480207</v>
      </c>
      <c r="L86" s="14">
        <f t="shared" si="81"/>
        <v>-0.33441678395760377</v>
      </c>
      <c r="M86" s="14"/>
      <c r="N86" s="31">
        <v>920.66315651000002</v>
      </c>
      <c r="O86" s="47">
        <f>I86-N86</f>
        <v>68.578133060000141</v>
      </c>
      <c r="P86" s="14">
        <f t="shared" si="99"/>
        <v>7.4487756542753816E-2</v>
      </c>
    </row>
    <row r="87" spans="1:16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14"/>
      <c r="M87" s="14"/>
      <c r="N87" s="24"/>
      <c r="O87" s="24"/>
      <c r="P87" s="14"/>
    </row>
    <row r="88" spans="1:16" s="5" customFormat="1" x14ac:dyDescent="0.35">
      <c r="B88" s="5" t="s">
        <v>10</v>
      </c>
      <c r="C88" s="6"/>
      <c r="D88" s="6"/>
      <c r="E88" s="6"/>
      <c r="F88" s="6"/>
      <c r="G88" s="25">
        <v>2195.8088500700001</v>
      </c>
      <c r="H88" s="25">
        <v>5431.8799030500004</v>
      </c>
      <c r="I88" s="37">
        <f>SUM(G88:H88)</f>
        <v>7627.6887531200009</v>
      </c>
      <c r="J88" s="25">
        <v>6340.9910640700991</v>
      </c>
      <c r="K88" s="25">
        <f>I88-J88</f>
        <v>1286.6976890499018</v>
      </c>
      <c r="L88" s="13">
        <f>K88/ABS(J88)</f>
        <v>0.20291744240749768</v>
      </c>
      <c r="M88" s="13"/>
      <c r="N88" s="25">
        <v>10512.80189753</v>
      </c>
      <c r="O88" s="37">
        <f>I88-N88</f>
        <v>-2885.1131444099992</v>
      </c>
      <c r="P88" s="13">
        <f>O88/ABS(N88)</f>
        <v>-0.27443807773909079</v>
      </c>
    </row>
    <row r="89" spans="1:16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13"/>
      <c r="M89" s="13"/>
      <c r="N89" s="25"/>
      <c r="O89" s="25"/>
      <c r="P89" s="13"/>
    </row>
    <row r="90" spans="1:16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240.34033237</v>
      </c>
      <c r="I90" s="37">
        <f>SUM(G90:H90)</f>
        <v>240.34033237</v>
      </c>
      <c r="J90" s="28">
        <v>0</v>
      </c>
      <c r="K90" s="25">
        <f>I90-J90</f>
        <v>240.34033237</v>
      </c>
      <c r="L90" s="13" t="s">
        <v>47</v>
      </c>
      <c r="M90" s="13"/>
      <c r="N90" s="28">
        <v>0</v>
      </c>
      <c r="O90" s="37">
        <f>I90-N90</f>
        <v>240.34033237</v>
      </c>
      <c r="P90" s="13" t="s">
        <v>47</v>
      </c>
    </row>
    <row r="91" spans="1:16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13"/>
      <c r="M91" s="13"/>
      <c r="N91" s="25"/>
      <c r="O91" s="25"/>
      <c r="P91" s="13"/>
    </row>
    <row r="92" spans="1:16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37">
        <f>SUM(G92:H92)</f>
        <v>0</v>
      </c>
      <c r="J92" s="25">
        <v>0</v>
      </c>
      <c r="K92" s="25">
        <f>I92-J92</f>
        <v>0</v>
      </c>
      <c r="L92" s="13">
        <v>0</v>
      </c>
      <c r="M92" s="13"/>
      <c r="N92" s="25">
        <v>0</v>
      </c>
      <c r="O92" s="37">
        <f>I92-N92</f>
        <v>0</v>
      </c>
      <c r="P92" s="13">
        <v>0</v>
      </c>
    </row>
    <row r="93" spans="1:16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13"/>
      <c r="M93" s="13"/>
      <c r="N93" s="25"/>
      <c r="O93" s="25"/>
      <c r="P93" s="13"/>
    </row>
    <row r="94" spans="1:16" s="5" customFormat="1" x14ac:dyDescent="0.35">
      <c r="B94" s="5" t="s">
        <v>13</v>
      </c>
      <c r="C94" s="6"/>
      <c r="D94" s="6"/>
      <c r="E94" s="6"/>
      <c r="F94" s="6"/>
      <c r="G94" s="37">
        <v>17.565976191200001</v>
      </c>
      <c r="H94" s="37">
        <v>484.25733028560006</v>
      </c>
      <c r="I94" s="37">
        <f>SUM(G94:H94)</f>
        <v>501.82330647680004</v>
      </c>
      <c r="J94" s="37">
        <v>396.32068255889857</v>
      </c>
      <c r="K94" s="25">
        <f>I94-J94</f>
        <v>105.50262391790147</v>
      </c>
      <c r="L94" s="38">
        <f>K94/ABS(J94)</f>
        <v>0.26620519332150266</v>
      </c>
      <c r="M94" s="38"/>
      <c r="N94" s="37">
        <v>375.4973825670001</v>
      </c>
      <c r="O94" s="37">
        <f>I94-N94</f>
        <v>126.32592390979994</v>
      </c>
      <c r="P94" s="38">
        <f>O94/ABS(N94)</f>
        <v>0.33642291471168795</v>
      </c>
    </row>
    <row r="95" spans="1:16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1"/>
      <c r="M95" s="41"/>
      <c r="N95" s="40"/>
      <c r="O95" s="40"/>
      <c r="P95" s="41"/>
    </row>
    <row r="96" spans="1:16" s="5" customFormat="1" x14ac:dyDescent="0.35">
      <c r="G96" s="42"/>
      <c r="H96" s="42"/>
      <c r="I96" s="42"/>
      <c r="J96" s="42"/>
      <c r="K96" s="42"/>
      <c r="L96" s="43"/>
      <c r="M96" s="43"/>
      <c r="N96" s="42"/>
      <c r="O96" s="42"/>
      <c r="P96" s="43"/>
    </row>
    <row r="97" spans="1:16" s="5" customFormat="1" x14ac:dyDescent="0.35">
      <c r="A97" s="5" t="s">
        <v>42</v>
      </c>
      <c r="G97" s="29"/>
      <c r="H97" s="29"/>
      <c r="I97" s="29"/>
      <c r="J97" s="29"/>
      <c r="K97" s="29"/>
      <c r="L97" s="15"/>
      <c r="M97" s="15"/>
      <c r="N97" s="29"/>
      <c r="O97" s="29"/>
      <c r="P97" s="15"/>
    </row>
    <row r="98" spans="1:16" x14ac:dyDescent="0.35">
      <c r="A98" s="33" t="s">
        <v>70</v>
      </c>
      <c r="L98" s="16"/>
      <c r="M98" s="16"/>
      <c r="P98" s="16"/>
    </row>
  </sheetData>
  <phoneticPr fontId="90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2026-07-02T16:49:14Z</dcterms:modified>
</cp:coreProperties>
</file>