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22A5A847-3BDA-4879-AC92-220F0F89E992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21" i="2"/>
  <c r="J20" i="2"/>
  <c r="J24" i="2"/>
  <c r="J23" i="2"/>
  <c r="J27" i="2"/>
  <c r="J33" i="2"/>
  <c r="J32" i="2"/>
  <c r="J36" i="2"/>
  <c r="J35" i="2"/>
  <c r="J40" i="2"/>
  <c r="J39" i="2"/>
  <c r="J63" i="2"/>
  <c r="J62" i="2"/>
  <c r="J61" i="2"/>
  <c r="J60" i="2"/>
  <c r="J59" i="2"/>
  <c r="J58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86" i="2"/>
  <c r="J85" i="2"/>
  <c r="J84" i="2"/>
  <c r="J83" i="2"/>
  <c r="J82" i="2"/>
  <c r="J81" i="2"/>
  <c r="J94" i="2"/>
  <c r="J92" i="2"/>
  <c r="J90" i="2"/>
  <c r="J88" i="2"/>
  <c r="I57" i="2"/>
  <c r="I65" i="2"/>
  <c r="I80" i="2"/>
  <c r="I31" i="2"/>
  <c r="I38" i="2"/>
  <c r="I19" i="2"/>
  <c r="I22" i="2"/>
  <c r="I26" i="2"/>
  <c r="I11" i="2"/>
  <c r="I12" i="2"/>
  <c r="I13" i="2"/>
  <c r="I14" i="2"/>
  <c r="O19" i="2"/>
  <c r="I17" i="2" l="1"/>
  <c r="I16" i="2" s="1"/>
  <c r="I55" i="2"/>
  <c r="I53" i="2"/>
  <c r="I10" i="2"/>
  <c r="I9" i="2" s="1"/>
  <c r="L63" i="2"/>
  <c r="L62" i="2"/>
  <c r="L61" i="2"/>
  <c r="L60" i="2"/>
  <c r="L59" i="2"/>
  <c r="L58" i="2"/>
  <c r="L75" i="2"/>
  <c r="L74" i="2"/>
  <c r="L73" i="2"/>
  <c r="L72" i="2"/>
  <c r="L71" i="2"/>
  <c r="L70" i="2"/>
  <c r="L69" i="2"/>
  <c r="L68" i="2"/>
  <c r="L85" i="2"/>
  <c r="L84" i="2"/>
  <c r="L83" i="2"/>
  <c r="L92" i="2"/>
  <c r="L90" i="2"/>
  <c r="L88" i="2"/>
  <c r="J50" i="2"/>
  <c r="H50" i="2"/>
  <c r="J51" i="2"/>
  <c r="H51" i="2"/>
  <c r="P63" i="2"/>
  <c r="P62" i="2"/>
  <c r="P61" i="2"/>
  <c r="P60" i="2"/>
  <c r="P5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81" i="2"/>
  <c r="P82" i="2"/>
  <c r="P83" i="2"/>
  <c r="P84" i="2"/>
  <c r="P85" i="2"/>
  <c r="P86" i="2"/>
  <c r="J11" i="2"/>
  <c r="J12" i="2"/>
  <c r="J13" i="2"/>
  <c r="J14" i="2"/>
  <c r="H57" i="2"/>
  <c r="H65" i="2"/>
  <c r="H80" i="2"/>
  <c r="H31" i="2"/>
  <c r="H38" i="2"/>
  <c r="H19" i="2"/>
  <c r="H22" i="2"/>
  <c r="H17" i="2" s="1"/>
  <c r="H26" i="2"/>
  <c r="H11" i="2"/>
  <c r="H12" i="2"/>
  <c r="H13" i="2"/>
  <c r="H14" i="2"/>
  <c r="K7" i="2"/>
  <c r="O7" i="2" s="1"/>
  <c r="O50" i="2"/>
  <c r="I29" i="2" l="1"/>
  <c r="I44" i="2" s="1"/>
  <c r="I42" i="2"/>
  <c r="P36" i="2"/>
  <c r="L36" i="2"/>
  <c r="J31" i="2"/>
  <c r="P32" i="2"/>
  <c r="Q32" i="2" s="1"/>
  <c r="L32" i="2"/>
  <c r="P33" i="2"/>
  <c r="Q33" i="2" s="1"/>
  <c r="L33" i="2"/>
  <c r="J57" i="2"/>
  <c r="P58" i="2"/>
  <c r="Q58" i="2" s="1"/>
  <c r="J26" i="2"/>
  <c r="P27" i="2"/>
  <c r="P26" i="2" s="1"/>
  <c r="L27" i="2"/>
  <c r="L26" i="2" s="1"/>
  <c r="J22" i="2"/>
  <c r="P23" i="2"/>
  <c r="Q23" i="2" s="1"/>
  <c r="L23" i="2"/>
  <c r="L81" i="2"/>
  <c r="P24" i="2"/>
  <c r="Q24" i="2" s="1"/>
  <c r="L24" i="2"/>
  <c r="L82" i="2"/>
  <c r="P11" i="2"/>
  <c r="P18" i="2"/>
  <c r="Q18" i="2" s="1"/>
  <c r="L18" i="2"/>
  <c r="L76" i="2"/>
  <c r="J38" i="2"/>
  <c r="P39" i="2"/>
  <c r="Q39" i="2" s="1"/>
  <c r="L39" i="2"/>
  <c r="L86" i="2"/>
  <c r="L77" i="2"/>
  <c r="P92" i="2"/>
  <c r="P40" i="2"/>
  <c r="Q40" i="2" s="1"/>
  <c r="L40" i="2"/>
  <c r="L66" i="2"/>
  <c r="L78" i="2"/>
  <c r="P90" i="2"/>
  <c r="L35" i="2"/>
  <c r="P35" i="2"/>
  <c r="L67" i="2"/>
  <c r="P88" i="2"/>
  <c r="P20" i="2"/>
  <c r="Q20" i="2" s="1"/>
  <c r="L20" i="2"/>
  <c r="L21" i="2"/>
  <c r="P21" i="2"/>
  <c r="Q21" i="2" s="1"/>
  <c r="L94" i="2"/>
  <c r="P94" i="2"/>
  <c r="Q94" i="2" s="1"/>
  <c r="J19" i="2"/>
  <c r="H16" i="2"/>
  <c r="J65" i="2"/>
  <c r="H55" i="2"/>
  <c r="H10" i="2" s="1"/>
  <c r="H9" i="2" s="1"/>
  <c r="J80" i="2"/>
  <c r="Q88" i="2"/>
  <c r="Q35" i="2"/>
  <c r="Q86" i="2"/>
  <c r="Q85" i="2"/>
  <c r="Q84" i="2"/>
  <c r="Q83" i="2"/>
  <c r="Q82" i="2"/>
  <c r="Q81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3" i="2"/>
  <c r="Q62" i="2"/>
  <c r="Q61" i="2"/>
  <c r="Q60" i="2"/>
  <c r="Q59" i="2"/>
  <c r="O80" i="2"/>
  <c r="O65" i="2"/>
  <c r="O57" i="2"/>
  <c r="Q51" i="2"/>
  <c r="P51" i="2"/>
  <c r="O51" i="2"/>
  <c r="O38" i="2"/>
  <c r="O31" i="2"/>
  <c r="O26" i="2"/>
  <c r="O22" i="2"/>
  <c r="O14" i="2"/>
  <c r="P14" i="2" s="1"/>
  <c r="O13" i="2"/>
  <c r="P13" i="2" s="1"/>
  <c r="O12" i="2"/>
  <c r="P12" i="2" s="1"/>
  <c r="O11" i="2"/>
  <c r="P80" i="2" l="1"/>
  <c r="P57" i="2"/>
  <c r="P65" i="2"/>
  <c r="P38" i="2"/>
  <c r="Q27" i="2"/>
  <c r="P31" i="2"/>
  <c r="P22" i="2"/>
  <c r="P19" i="2"/>
  <c r="J17" i="2"/>
  <c r="H29" i="2"/>
  <c r="H44" i="2" s="1"/>
  <c r="J55" i="2"/>
  <c r="H53" i="2"/>
  <c r="O17" i="2"/>
  <c r="O16" i="2" s="1"/>
  <c r="O55" i="2"/>
  <c r="J53" i="2" l="1"/>
  <c r="P55" i="2"/>
  <c r="J16" i="2"/>
  <c r="P17" i="2"/>
  <c r="H42" i="2"/>
  <c r="J10" i="2"/>
  <c r="O53" i="2"/>
  <c r="O10" i="2"/>
  <c r="P53" i="2" l="1"/>
  <c r="J9" i="2"/>
  <c r="J29" i="2" s="1"/>
  <c r="J42" i="2" s="1"/>
  <c r="P10" i="2"/>
  <c r="P16" i="2"/>
  <c r="O9" i="2"/>
  <c r="P9" i="2" l="1"/>
  <c r="J44" i="2"/>
  <c r="O29" i="2"/>
  <c r="P29" i="2" s="1"/>
  <c r="O42" i="2" l="1"/>
  <c r="P42" i="2" s="1"/>
  <c r="O44" i="2"/>
  <c r="P44" i="2" s="1"/>
  <c r="K51" i="2" l="1"/>
  <c r="K80" i="2" l="1"/>
  <c r="L80" i="2" s="1"/>
  <c r="K65" i="2"/>
  <c r="L65" i="2" s="1"/>
  <c r="K57" i="2"/>
  <c r="L57" i="2" s="1"/>
  <c r="K38" i="2"/>
  <c r="L38" i="2" s="1"/>
  <c r="K31" i="2"/>
  <c r="L31" i="2" s="1"/>
  <c r="K26" i="2"/>
  <c r="K22" i="2"/>
  <c r="L22" i="2" s="1"/>
  <c r="K19" i="2"/>
  <c r="L19" i="2" s="1"/>
  <c r="K11" i="2"/>
  <c r="L11" i="2" s="1"/>
  <c r="K12" i="2"/>
  <c r="L12" i="2" s="1"/>
  <c r="K13" i="2"/>
  <c r="L13" i="2" s="1"/>
  <c r="K14" i="2"/>
  <c r="L14" i="2" s="1"/>
  <c r="G80" i="2"/>
  <c r="Q80" i="2" s="1"/>
  <c r="G65" i="2"/>
  <c r="G57" i="2"/>
  <c r="Q57" i="2" s="1"/>
  <c r="G38" i="2"/>
  <c r="Q38" i="2" s="1"/>
  <c r="G31" i="2"/>
  <c r="Q31" i="2" s="1"/>
  <c r="G26" i="2"/>
  <c r="Q26" i="2" s="1"/>
  <c r="G22" i="2"/>
  <c r="Q22" i="2" s="1"/>
  <c r="G19" i="2"/>
  <c r="Q19" i="2" s="1"/>
  <c r="G11" i="2"/>
  <c r="Q11" i="2" s="1"/>
  <c r="G12" i="2"/>
  <c r="G13" i="2"/>
  <c r="G14" i="2"/>
  <c r="Q14" i="2" s="1"/>
  <c r="Q65" i="2" l="1"/>
  <c r="G17" i="2"/>
  <c r="K17" i="2"/>
  <c r="G55" i="2"/>
  <c r="K55" i="2"/>
  <c r="M94" i="2"/>
  <c r="M88" i="2"/>
  <c r="M86" i="2"/>
  <c r="M85" i="2"/>
  <c r="M84" i="2"/>
  <c r="M83" i="2"/>
  <c r="M82" i="2"/>
  <c r="M81" i="2"/>
  <c r="M78" i="2"/>
  <c r="M77" i="2"/>
  <c r="M76" i="2"/>
  <c r="M75" i="2"/>
  <c r="M74" i="2"/>
  <c r="M73" i="2"/>
  <c r="M72" i="2"/>
  <c r="M71" i="2"/>
  <c r="M70" i="2"/>
  <c r="M69" i="2"/>
  <c r="M68" i="2"/>
  <c r="M67" i="2"/>
  <c r="M63" i="2"/>
  <c r="M62" i="2"/>
  <c r="M61" i="2"/>
  <c r="M60" i="2"/>
  <c r="M59" i="2"/>
  <c r="M40" i="2"/>
  <c r="M39" i="2"/>
  <c r="M35" i="2"/>
  <c r="M33" i="2"/>
  <c r="M32" i="2"/>
  <c r="M27" i="2"/>
  <c r="M18" i="2"/>
  <c r="M20" i="2"/>
  <c r="M21" i="2"/>
  <c r="M23" i="2"/>
  <c r="M24" i="2"/>
  <c r="K53" i="2" l="1"/>
  <c r="L53" i="2" s="1"/>
  <c r="L55" i="2"/>
  <c r="K16" i="2"/>
  <c r="L16" i="2" s="1"/>
  <c r="L17" i="2"/>
  <c r="G10" i="2"/>
  <c r="Q55" i="2"/>
  <c r="G16" i="2"/>
  <c r="Q16" i="2" s="1"/>
  <c r="Q17" i="2"/>
  <c r="G53" i="2"/>
  <c r="Q53" i="2" s="1"/>
  <c r="K10" i="2"/>
  <c r="K9" i="2" l="1"/>
  <c r="L10" i="2"/>
  <c r="G9" i="2"/>
  <c r="Q10" i="2"/>
  <c r="M80" i="2"/>
  <c r="M65" i="2"/>
  <c r="M57" i="2"/>
  <c r="M51" i="2"/>
  <c r="L51" i="2"/>
  <c r="B47" i="2"/>
  <c r="M38" i="2"/>
  <c r="M31" i="2"/>
  <c r="M26" i="2"/>
  <c r="M22" i="2"/>
  <c r="M19" i="2"/>
  <c r="M14" i="2"/>
  <c r="M11" i="2"/>
  <c r="K29" i="2" l="1"/>
  <c r="L9" i="2"/>
  <c r="Q9" i="2"/>
  <c r="G29" i="2"/>
  <c r="M55" i="2"/>
  <c r="K44" i="2" l="1"/>
  <c r="L44" i="2" s="1"/>
  <c r="L29" i="2"/>
  <c r="K42" i="2"/>
  <c r="L42" i="2" s="1"/>
  <c r="Q29" i="2"/>
  <c r="G44" i="2"/>
  <c r="Q44" i="2" s="1"/>
  <c r="G42" i="2"/>
  <c r="Q42" i="2" s="1"/>
  <c r="M53" i="2"/>
  <c r="M9" i="2"/>
  <c r="M16" i="2"/>
  <c r="M17" i="2"/>
  <c r="M10" i="2" l="1"/>
  <c r="M29" i="2" l="1"/>
  <c r="M44" i="2"/>
  <c r="M42" i="2" l="1"/>
</calcChain>
</file>

<file path=xl/sharedStrings.xml><?xml version="1.0" encoding="utf-8"?>
<sst xmlns="http://schemas.openxmlformats.org/spreadsheetml/2006/main" count="95" uniqueCount="72">
  <si>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</si>
  <si>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</si>
  <si>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</si>
  <si>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</si>
  <si>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</si>
  <si>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</si>
  <si>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</si>
  <si>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</si>
  <si>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</si>
  <si>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</si>
  <si>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</si>
  <si>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</si>
  <si>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</si>
  <si>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</si>
  <si>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</si>
  <si>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</si>
  <si>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</si>
  <si>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</si>
  <si>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</si>
  <si>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</si>
  <si>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</si>
  <si>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</si>
  <si>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</si>
  <si>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</si>
  <si>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</si>
  <si>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</si>
  <si>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</si>
  <si>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</si>
  <si>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</si>
  <si>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</si>
  <si>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</si>
  <si>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</si>
  <si>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</si>
  <si>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</si>
  <si>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</si>
  <si>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</si>
  <si>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</si>
  <si>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</si>
  <si>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</si>
  <si>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</si>
  <si>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</si>
  <si>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</si>
  <si>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</si>
  <si>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</si>
  <si>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</si>
  <si>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</si>
  <si>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</si>
  <si>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</si>
  <si>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</si>
  <si>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</si>
  <si>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</si>
  <si>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</si>
  <si>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</si>
  <si>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</si>
  <si>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</si>
  <si>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</si>
  <si>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</si>
  <si>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</si>
  <si>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</si>
  <si>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</si>
  <si>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</si>
  <si>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</si>
  <si>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</si>
  <si>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</si>
  <si>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</si>
  <si>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</si>
  <si>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</si>
  <si>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FY 2026/27</t>
  </si>
  <si>
    <t>May</t>
  </si>
  <si>
    <t>June</t>
  </si>
  <si>
    <t>Apr - Jun</t>
  </si>
  <si>
    <t>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</si>
</sst>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1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9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  <xf numFmtId="184" fontId="7" fillId="60" borderId="0" xfId="219" applyNumberFormat="1" applyFont="1" applyFill="1"/>
    <xf numFmtId="184" fontId="6" fillId="60" borderId="0" xfId="219" applyNumberFormat="1" applyFont="1" applyFill="1"/>
    <xf numFmtId="186" fontId="6" fillId="0" borderId="0" xfId="4012" applyNumberFormat="1" applyFont="1" applyFill="1" applyBorder="1" applyAlignment="1">
      <alignment horizontal="right" vertical="center" wrapText="1"/>
    </xf>
    <xf numFmtId="186" fontId="57" fillId="1" borderId="15" xfId="4012" quotePrefix="1" applyNumberFormat="1" applyFont="1" applyFill="1" applyBorder="1" applyAlignment="1">
      <alignment horizontal="center" vertical="center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8"/>
  <sheetViews>
    <sheetView showGridLines="0" tabSelected="1" zoomScale="80" zoomScaleNormal="80" workbookViewId="0">
      <pane xSplit="5" ySplit="7" topLeftCell="F13" activePane="bottomRight" state="frozen"/>
      <selection pane="topRight" activeCell="F1" sqref="F1"/>
      <selection pane="bottomLeft" activeCell="A8" sqref="A8"/>
      <selection pane="bottomRight" activeCell="K20" sqref="K20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9" width="11.61328125" style="20" customWidth="1"/>
    <col min="10" max="10" width="17.53515625" style="20" customWidth="1"/>
    <col min="11" max="11" width="11.61328125" style="20" bestFit="1" customWidth="1"/>
    <col min="12" max="12" width="11.53515625" style="20" customWidth="1"/>
    <col min="13" max="13" width="9.3828125" style="10" customWidth="1"/>
    <col min="14" max="14" width="2.15234375" style="10" customWidth="1"/>
    <col min="15" max="15" width="11.61328125" style="20" bestFit="1" customWidth="1"/>
    <col min="16" max="16" width="10.61328125" style="20" customWidth="1"/>
    <col min="17" max="17" width="9.3828125" style="10" customWidth="1"/>
    <col min="18" max="16384" width="8.921875" style="4"/>
  </cols>
  <sheetData>
    <row r="1" spans="2:18" x14ac:dyDescent="0.35">
      <c r="B1" s="5" t="s">
        <v>37</v>
      </c>
      <c r="C1" s="6"/>
      <c r="D1" s="2"/>
      <c r="E1" s="2"/>
      <c r="F1" s="2"/>
      <c r="G1" s="19"/>
      <c r="H1" s="19"/>
      <c r="I1" s="19"/>
      <c r="J1" s="19"/>
      <c r="K1" s="19"/>
      <c r="L1" s="19"/>
      <c r="O1" s="19"/>
      <c r="P1" s="19"/>
    </row>
    <row r="2" spans="2:18" x14ac:dyDescent="0.35">
      <c r="B2" s="5" t="s">
        <v>38</v>
      </c>
      <c r="C2" s="6"/>
      <c r="D2" s="2"/>
      <c r="E2" s="2"/>
      <c r="F2" s="2"/>
      <c r="G2" s="19"/>
      <c r="H2" s="19"/>
      <c r="I2" s="19"/>
      <c r="J2" s="19"/>
      <c r="K2" s="19"/>
      <c r="L2" s="19"/>
      <c r="O2" s="19"/>
      <c r="P2" s="19"/>
    </row>
    <row r="3" spans="2:18" x14ac:dyDescent="0.35">
      <c r="B3" s="32" t="s">
        <v>67</v>
      </c>
      <c r="C3" s="2"/>
      <c r="D3" s="2"/>
      <c r="E3" s="2"/>
      <c r="G3" s="19"/>
      <c r="H3" s="19"/>
      <c r="I3" s="19"/>
      <c r="J3" s="19"/>
      <c r="K3" s="19"/>
      <c r="L3" s="19"/>
      <c r="O3" s="19"/>
      <c r="P3" s="19"/>
    </row>
    <row r="4" spans="2:18" x14ac:dyDescent="0.35">
      <c r="B4" s="2" t="s">
        <v>14</v>
      </c>
      <c r="C4" s="2"/>
      <c r="D4" s="2"/>
      <c r="E4" s="2"/>
      <c r="F4" s="2"/>
    </row>
    <row r="5" spans="2:18" x14ac:dyDescent="0.35">
      <c r="B5" s="2"/>
      <c r="D5" s="2"/>
      <c r="E5" s="2"/>
      <c r="F5" s="2"/>
      <c r="G5" s="19"/>
      <c r="H5" s="19"/>
      <c r="I5" s="19"/>
      <c r="J5" s="19"/>
      <c r="K5" s="19"/>
      <c r="L5" s="19"/>
      <c r="O5" s="19"/>
      <c r="P5" s="19"/>
    </row>
    <row r="6" spans="2:18" ht="17.5" x14ac:dyDescent="0.35">
      <c r="B6" s="7"/>
      <c r="C6" s="7"/>
      <c r="D6" s="7"/>
      <c r="E6" s="7"/>
      <c r="F6" s="7"/>
      <c r="G6" s="21" t="s">
        <v>49</v>
      </c>
      <c r="H6" s="21" t="s">
        <v>49</v>
      </c>
      <c r="I6" s="21" t="s">
        <v>49</v>
      </c>
      <c r="J6" s="21" t="s">
        <v>49</v>
      </c>
      <c r="K6" s="21" t="s">
        <v>48</v>
      </c>
      <c r="L6" s="21"/>
      <c r="M6" s="11"/>
      <c r="N6" s="11"/>
      <c r="O6" s="44" t="s">
        <v>66</v>
      </c>
      <c r="P6" s="21"/>
      <c r="Q6" s="11"/>
    </row>
    <row r="7" spans="2:18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68</v>
      </c>
      <c r="I7" s="30" t="s">
        <v>69</v>
      </c>
      <c r="J7" s="48" t="s">
        <v>70</v>
      </c>
      <c r="K7" s="30" t="str">
        <f>J7</f>
        <v>Apr - Jun</v>
      </c>
      <c r="L7" s="30" t="s">
        <v>36</v>
      </c>
      <c r="M7" s="12" t="s">
        <v>39</v>
      </c>
      <c r="N7" s="12"/>
      <c r="O7" s="30" t="str">
        <f>K7</f>
        <v>Apr - Jun</v>
      </c>
      <c r="P7" s="30" t="s">
        <v>36</v>
      </c>
      <c r="Q7" s="12" t="s">
        <v>39</v>
      </c>
    </row>
    <row r="9" spans="2:18" x14ac:dyDescent="0.35">
      <c r="B9" s="5" t="s">
        <v>1</v>
      </c>
      <c r="C9" s="2"/>
      <c r="D9" s="2"/>
      <c r="E9" s="2"/>
      <c r="F9" s="2"/>
      <c r="G9" s="25">
        <f t="shared" ref="G9:J9" si="0">SUM(G10:G14)</f>
        <v>99791.472392461204</v>
      </c>
      <c r="H9" s="25">
        <f t="shared" si="0"/>
        <v>72321.330799505595</v>
      </c>
      <c r="I9" s="25">
        <f t="shared" si="0"/>
        <v>92655.158287195605</v>
      </c>
      <c r="J9" s="25">
        <f t="shared" si="0"/>
        <v>264767.96147916239</v>
      </c>
      <c r="K9" s="25">
        <f t="shared" ref="K9" si="1">SUM(K10:K14)</f>
        <v>293489.19616994553</v>
      </c>
      <c r="L9" s="45">
        <f t="shared" ref="L9:L14" si="2">J9-K9</f>
        <v>-28721.234690783138</v>
      </c>
      <c r="M9" s="13">
        <f t="shared" ref="M9:M14" si="3">L9/ABS(K9)</f>
        <v>-9.7861301423007224E-2</v>
      </c>
      <c r="N9" s="13"/>
      <c r="O9" s="25">
        <f t="shared" ref="O9" si="4">SUM(O10:O14)</f>
        <v>232188.9336770415</v>
      </c>
      <c r="P9" s="37">
        <f t="shared" ref="P9:P16" si="5">J9-O9</f>
        <v>32579.027802120894</v>
      </c>
      <c r="Q9" s="13">
        <f t="shared" ref="Q9:Q11" si="6">P9/ABS(O9)</f>
        <v>0.14031257771929834</v>
      </c>
    </row>
    <row r="10" spans="2:18" x14ac:dyDescent="0.35">
      <c r="B10" s="2"/>
      <c r="C10" s="2" t="s">
        <v>9</v>
      </c>
      <c r="D10" s="2"/>
      <c r="E10" s="2"/>
      <c r="F10" s="2"/>
      <c r="G10" s="23">
        <f>G55</f>
        <v>97578.097566200013</v>
      </c>
      <c r="H10" s="23">
        <f t="shared" ref="H10:J10" si="7">H55</f>
        <v>66164.853233799993</v>
      </c>
      <c r="I10" s="23">
        <f t="shared" ref="I10" si="8">I55</f>
        <v>90150.83122788</v>
      </c>
      <c r="J10" s="23">
        <f t="shared" si="7"/>
        <v>253893.78202788002</v>
      </c>
      <c r="K10" s="23">
        <f>K55</f>
        <v>272688.44330707286</v>
      </c>
      <c r="L10" s="46">
        <f t="shared" si="2"/>
        <v>-18794.661279192835</v>
      </c>
      <c r="M10" s="14">
        <f t="shared" si="3"/>
        <v>-6.8923570985471791E-2</v>
      </c>
      <c r="N10" s="14"/>
      <c r="O10" s="23">
        <f>O55</f>
        <v>213305.608058104</v>
      </c>
      <c r="P10" s="47">
        <f t="shared" si="5"/>
        <v>40588.17396977602</v>
      </c>
      <c r="Q10" s="14">
        <f t="shared" si="6"/>
        <v>0.19028179492927297</v>
      </c>
    </row>
    <row r="11" spans="2:18" x14ac:dyDescent="0.35">
      <c r="B11" s="2"/>
      <c r="C11" s="2" t="s">
        <v>15</v>
      </c>
      <c r="D11" s="2"/>
      <c r="E11" s="2"/>
      <c r="F11" s="2"/>
      <c r="G11" s="23">
        <f>G88</f>
        <v>2195.8088500700001</v>
      </c>
      <c r="H11" s="23">
        <f t="shared" ref="H11:J11" si="9">H88</f>
        <v>5431.8799030500004</v>
      </c>
      <c r="I11" s="23">
        <f t="shared" ref="I11" si="10">I88</f>
        <v>2145.1620799299999</v>
      </c>
      <c r="J11" s="23">
        <f t="shared" si="9"/>
        <v>9772.8508330500008</v>
      </c>
      <c r="K11" s="23">
        <f>K88</f>
        <v>20268.197884297238</v>
      </c>
      <c r="L11" s="46">
        <f t="shared" si="2"/>
        <v>-10495.347051247238</v>
      </c>
      <c r="M11" s="14">
        <f t="shared" si="3"/>
        <v>-0.51782339560531399</v>
      </c>
      <c r="N11" s="14"/>
      <c r="O11" s="23">
        <f>O88</f>
        <v>18378.75190041</v>
      </c>
      <c r="P11" s="47">
        <f t="shared" si="5"/>
        <v>-8605.9010673599987</v>
      </c>
      <c r="Q11" s="14">
        <f t="shared" si="6"/>
        <v>-0.46825274719378607</v>
      </c>
    </row>
    <row r="12" spans="2:18" x14ac:dyDescent="0.35">
      <c r="B12" s="2"/>
      <c r="C12" s="2" t="s">
        <v>11</v>
      </c>
      <c r="D12" s="2"/>
      <c r="E12" s="2"/>
      <c r="F12" s="2"/>
      <c r="G12" s="23">
        <f>G90</f>
        <v>0</v>
      </c>
      <c r="H12" s="23">
        <f t="shared" ref="H12:J12" si="11">H90</f>
        <v>240.34033237</v>
      </c>
      <c r="I12" s="23">
        <f t="shared" ref="I12" si="12">I90</f>
        <v>0</v>
      </c>
      <c r="J12" s="23">
        <f t="shared" si="11"/>
        <v>240.34033237</v>
      </c>
      <c r="K12" s="23">
        <f>K90</f>
        <v>0</v>
      </c>
      <c r="L12" s="46">
        <f t="shared" si="2"/>
        <v>240.34033237</v>
      </c>
      <c r="M12" s="14" t="s">
        <v>47</v>
      </c>
      <c r="N12" s="14"/>
      <c r="O12" s="23">
        <f>O90</f>
        <v>0</v>
      </c>
      <c r="P12" s="47">
        <f t="shared" si="5"/>
        <v>240.34033237</v>
      </c>
      <c r="Q12" s="14" t="s">
        <v>47</v>
      </c>
    </row>
    <row r="13" spans="2:18" x14ac:dyDescent="0.35">
      <c r="B13" s="2"/>
      <c r="C13" s="2" t="s">
        <v>16</v>
      </c>
      <c r="D13" s="2"/>
      <c r="E13" s="2"/>
      <c r="F13" s="2"/>
      <c r="G13" s="23">
        <f>G92</f>
        <v>0</v>
      </c>
      <c r="H13" s="23">
        <f t="shared" ref="H13:J13" si="13">H92</f>
        <v>0</v>
      </c>
      <c r="I13" s="23">
        <f t="shared" ref="I13" si="14">I92</f>
        <v>0</v>
      </c>
      <c r="J13" s="23">
        <f t="shared" si="13"/>
        <v>0</v>
      </c>
      <c r="K13" s="23">
        <f>K92</f>
        <v>0</v>
      </c>
      <c r="L13" s="46">
        <f t="shared" si="2"/>
        <v>0</v>
      </c>
      <c r="M13" s="14">
        <v>0</v>
      </c>
      <c r="N13" s="14"/>
      <c r="O13" s="23">
        <f>O92</f>
        <v>0</v>
      </c>
      <c r="P13" s="47">
        <f t="shared" si="5"/>
        <v>0</v>
      </c>
      <c r="Q13" s="14">
        <v>0</v>
      </c>
      <c r="R13" s="9"/>
    </row>
    <row r="14" spans="2:18" x14ac:dyDescent="0.35">
      <c r="B14" s="2"/>
      <c r="C14" s="2" t="s">
        <v>13</v>
      </c>
      <c r="D14" s="2"/>
      <c r="E14" s="2"/>
      <c r="F14" s="2"/>
      <c r="G14" s="23">
        <f>G94</f>
        <v>17.565976191200001</v>
      </c>
      <c r="H14" s="23">
        <f t="shared" ref="H14:J14" si="15">H94</f>
        <v>484.25733028560006</v>
      </c>
      <c r="I14" s="23">
        <f t="shared" ref="I14" si="16">I94</f>
        <v>359.16497938560002</v>
      </c>
      <c r="J14" s="23">
        <f t="shared" si="15"/>
        <v>860.98828586240006</v>
      </c>
      <c r="K14" s="23">
        <f>K94</f>
        <v>532.55497857543435</v>
      </c>
      <c r="L14" s="46">
        <f t="shared" si="2"/>
        <v>328.43330728696571</v>
      </c>
      <c r="M14" s="14">
        <f t="shared" si="3"/>
        <v>0.61671249072821199</v>
      </c>
      <c r="N14" s="14"/>
      <c r="O14" s="23">
        <f>O94</f>
        <v>504.57371852750009</v>
      </c>
      <c r="P14" s="47">
        <f t="shared" si="5"/>
        <v>356.41456733489997</v>
      </c>
      <c r="Q14" s="14">
        <f t="shared" ref="Q14" si="17">P14/ABS(O14)</f>
        <v>0.70636768077224932</v>
      </c>
    </row>
    <row r="15" spans="2:18" x14ac:dyDescent="0.35">
      <c r="B15" s="2"/>
      <c r="C15" s="2"/>
      <c r="D15" s="2"/>
      <c r="E15" s="2"/>
      <c r="F15" s="2"/>
      <c r="G15" s="24"/>
      <c r="H15" s="24"/>
      <c r="I15" s="24"/>
      <c r="J15" s="24"/>
      <c r="K15" s="24"/>
      <c r="L15" s="24"/>
      <c r="M15" s="14"/>
      <c r="N15" s="14"/>
      <c r="O15" s="24"/>
      <c r="P15" s="24"/>
      <c r="Q15" s="14"/>
    </row>
    <row r="16" spans="2:18" s="5" customFormat="1" x14ac:dyDescent="0.35">
      <c r="B16" s="5" t="s">
        <v>2</v>
      </c>
      <c r="C16" s="6"/>
      <c r="D16" s="6"/>
      <c r="E16" s="6"/>
      <c r="F16" s="6"/>
      <c r="G16" s="25">
        <f t="shared" ref="G16:K16" si="18">G17+G26</f>
        <v>91843.880082999996</v>
      </c>
      <c r="H16" s="25">
        <f t="shared" ref="H16:J16" si="19">H17+H26</f>
        <v>99989.962227480006</v>
      </c>
      <c r="I16" s="25">
        <f t="shared" si="19"/>
        <v>96696.124228310029</v>
      </c>
      <c r="J16" s="25">
        <f t="shared" si="19"/>
        <v>288529.96653879003</v>
      </c>
      <c r="K16" s="25">
        <f t="shared" si="18"/>
        <v>308016.85923731042</v>
      </c>
      <c r="L16" s="45">
        <f t="shared" ref="L16:L17" si="20">J16-K16</f>
        <v>-19486.892698520387</v>
      </c>
      <c r="M16" s="13">
        <f>L16/ABS(K16)</f>
        <v>-6.3265669115555728E-2</v>
      </c>
      <c r="N16" s="13"/>
      <c r="O16" s="25">
        <f t="shared" ref="O16" si="21">O17+O26</f>
        <v>270437.06642978301</v>
      </c>
      <c r="P16" s="37">
        <f t="shared" si="5"/>
        <v>18092.900109007023</v>
      </c>
      <c r="Q16" s="13">
        <f>P16/ABS(O16)</f>
        <v>6.6902441842988672E-2</v>
      </c>
    </row>
    <row r="17" spans="2:17" x14ac:dyDescent="0.35">
      <c r="B17" s="2"/>
      <c r="C17" s="2" t="s">
        <v>17</v>
      </c>
      <c r="D17" s="2"/>
      <c r="E17" s="2"/>
      <c r="F17" s="2"/>
      <c r="G17" s="23">
        <f>G18+G19+G22</f>
        <v>87288.779614319996</v>
      </c>
      <c r="H17" s="23">
        <f t="shared" ref="H17:J17" si="22">H18+H19+H22</f>
        <v>94618.838178520004</v>
      </c>
      <c r="I17" s="23">
        <f t="shared" ref="I17" si="23">I18+I19+I22</f>
        <v>92894.600300750026</v>
      </c>
      <c r="J17" s="23">
        <f t="shared" si="22"/>
        <v>274802.21809359005</v>
      </c>
      <c r="K17" s="23">
        <f>K18+K19+K22</f>
        <v>290415.16299999994</v>
      </c>
      <c r="L17" s="46">
        <f t="shared" si="20"/>
        <v>-15612.944906409888</v>
      </c>
      <c r="M17" s="14">
        <f t="shared" ref="M17:M24" si="24">L17/ABS(K17)</f>
        <v>-5.3760777313166294E-2</v>
      </c>
      <c r="N17" s="14"/>
      <c r="O17" s="23">
        <f>O18+O19+O22</f>
        <v>261627.98371879302</v>
      </c>
      <c r="P17" s="47">
        <f t="shared" ref="P17:P24" si="25">J17-O17</f>
        <v>13174.23437479703</v>
      </c>
      <c r="Q17" s="14">
        <f t="shared" ref="Q17:Q24" si="26">P17/ABS(O17)</f>
        <v>5.0354836617772361E-2</v>
      </c>
    </row>
    <row r="18" spans="2:17" x14ac:dyDescent="0.35">
      <c r="B18" s="2"/>
      <c r="C18" s="2"/>
      <c r="D18" s="2" t="s">
        <v>23</v>
      </c>
      <c r="E18" s="2"/>
      <c r="F18" s="2"/>
      <c r="G18" s="23">
        <v>30740.267487490004</v>
      </c>
      <c r="H18" s="23">
        <v>36411.696262800047</v>
      </c>
      <c r="I18" s="23">
        <v>35269.181706180017</v>
      </c>
      <c r="J18" s="47">
        <f>SUM(G18:I18)</f>
        <v>102421.14545647005</v>
      </c>
      <c r="K18" s="23">
        <v>112880.81200000001</v>
      </c>
      <c r="L18" s="46">
        <f t="shared" ref="L18" si="27">J18-K18</f>
        <v>-10459.666543529951</v>
      </c>
      <c r="M18" s="14">
        <f t="shared" si="24"/>
        <v>-9.2661156118632015E-2</v>
      </c>
      <c r="N18" s="14"/>
      <c r="O18" s="23">
        <v>96433.925497393036</v>
      </c>
      <c r="P18" s="47">
        <f t="shared" si="25"/>
        <v>5987.2199590770178</v>
      </c>
      <c r="Q18" s="14">
        <f t="shared" si="26"/>
        <v>6.2086241208120001E-2</v>
      </c>
    </row>
    <row r="19" spans="2:17" x14ac:dyDescent="0.35">
      <c r="B19" s="2"/>
      <c r="C19" s="2"/>
      <c r="D19" s="2" t="s">
        <v>43</v>
      </c>
      <c r="E19" s="2"/>
      <c r="F19" s="2"/>
      <c r="G19" s="23">
        <f>G20+G21</f>
        <v>45980.191599999998</v>
      </c>
      <c r="H19" s="23">
        <f t="shared" ref="H19:J19" si="28">H20+H21</f>
        <v>42381.781999999963</v>
      </c>
      <c r="I19" s="23">
        <f t="shared" ref="I19" si="29">I20+I21</f>
        <v>42326.800999999999</v>
      </c>
      <c r="J19" s="23">
        <f t="shared" si="28"/>
        <v>130688.77459999996</v>
      </c>
      <c r="K19" s="23">
        <f>K20+K21</f>
        <v>131093.89199999996</v>
      </c>
      <c r="L19" s="46">
        <f t="shared" ref="L19:L24" si="30">J19-K19</f>
        <v>-405.11740000000282</v>
      </c>
      <c r="M19" s="14">
        <f t="shared" si="24"/>
        <v>-3.0902843284262467E-3</v>
      </c>
      <c r="N19" s="14"/>
      <c r="O19" s="23">
        <f>O20+O21</f>
        <v>128099.83299999998</v>
      </c>
      <c r="P19" s="47">
        <f t="shared" si="25"/>
        <v>2588.9415999999765</v>
      </c>
      <c r="Q19" s="14">
        <f t="shared" si="26"/>
        <v>2.0210343287488726E-2</v>
      </c>
    </row>
    <row r="20" spans="2:17" x14ac:dyDescent="0.35">
      <c r="B20" s="2"/>
      <c r="C20" s="2"/>
      <c r="D20" s="2"/>
      <c r="E20" s="2" t="s">
        <v>24</v>
      </c>
      <c r="F20" s="2"/>
      <c r="G20" s="23">
        <v>41313.823205000001</v>
      </c>
      <c r="H20" s="23">
        <v>39789.527704079963</v>
      </c>
      <c r="I20" s="23">
        <v>40379.01616436</v>
      </c>
      <c r="J20" s="47">
        <f t="shared" ref="J20:J21" si="31">SUM(G20:I20)</f>
        <v>121482.36707343996</v>
      </c>
      <c r="K20" s="23">
        <v>121684.4678952937</v>
      </c>
      <c r="L20" s="46">
        <f t="shared" si="30"/>
        <v>-202.10082185373176</v>
      </c>
      <c r="M20" s="14">
        <f t="shared" si="24"/>
        <v>-1.6608596425604148E-3</v>
      </c>
      <c r="N20" s="14"/>
      <c r="O20" s="23">
        <v>121309.99347735998</v>
      </c>
      <c r="P20" s="47">
        <f t="shared" si="25"/>
        <v>172.37359607998224</v>
      </c>
      <c r="Q20" s="14">
        <f t="shared" si="26"/>
        <v>1.4209348392402001E-3</v>
      </c>
    </row>
    <row r="21" spans="2:17" x14ac:dyDescent="0.35">
      <c r="B21" s="2"/>
      <c r="C21" s="2"/>
      <c r="D21" s="2"/>
      <c r="E21" s="2" t="s">
        <v>44</v>
      </c>
      <c r="F21" s="2"/>
      <c r="G21" s="23">
        <v>4666.3683950000004</v>
      </c>
      <c r="H21" s="23">
        <v>2592.25429592</v>
      </c>
      <c r="I21" s="23">
        <v>1947.78483564</v>
      </c>
      <c r="J21" s="47">
        <f t="shared" si="31"/>
        <v>9206.4075265600004</v>
      </c>
      <c r="K21" s="23">
        <v>9409.4241047062624</v>
      </c>
      <c r="L21" s="46">
        <f t="shared" si="30"/>
        <v>-203.01657814626196</v>
      </c>
      <c r="M21" s="14">
        <f t="shared" si="24"/>
        <v>-2.157587710864475E-2</v>
      </c>
      <c r="N21" s="14"/>
      <c r="O21" s="23">
        <v>6789.8395226400007</v>
      </c>
      <c r="P21" s="47">
        <f t="shared" si="25"/>
        <v>2416.5680039199997</v>
      </c>
      <c r="Q21" s="14">
        <f t="shared" si="26"/>
        <v>0.35590944319997692</v>
      </c>
    </row>
    <row r="22" spans="2:17" x14ac:dyDescent="0.35">
      <c r="B22" s="2"/>
      <c r="C22" s="2"/>
      <c r="D22" s="2" t="s">
        <v>25</v>
      </c>
      <c r="E22" s="2"/>
      <c r="F22" s="2"/>
      <c r="G22" s="23">
        <f t="shared" ref="G22:K22" si="32">G23+G24</f>
        <v>10568.320526830001</v>
      </c>
      <c r="H22" s="23">
        <f t="shared" ref="H22:J22" si="33">H23+H24</f>
        <v>15825.359915720001</v>
      </c>
      <c r="I22" s="23">
        <f t="shared" ref="I22" si="34">I23+I24</f>
        <v>15298.617594570002</v>
      </c>
      <c r="J22" s="23">
        <f t="shared" si="33"/>
        <v>41692.298037120003</v>
      </c>
      <c r="K22" s="23">
        <f t="shared" si="32"/>
        <v>46440.459000000003</v>
      </c>
      <c r="L22" s="46">
        <f t="shared" si="30"/>
        <v>-4748.1609628799997</v>
      </c>
      <c r="M22" s="14">
        <f t="shared" si="24"/>
        <v>-0.10224190426024858</v>
      </c>
      <c r="N22" s="14"/>
      <c r="O22" s="23">
        <f t="shared" ref="O22" si="35">O23+O24</f>
        <v>37094.225221400004</v>
      </c>
      <c r="P22" s="47">
        <f t="shared" si="25"/>
        <v>4598.0728157199992</v>
      </c>
      <c r="Q22" s="14">
        <f t="shared" si="26"/>
        <v>0.12395656704718901</v>
      </c>
    </row>
    <row r="23" spans="2:17" x14ac:dyDescent="0.35">
      <c r="B23" s="2"/>
      <c r="C23" s="2"/>
      <c r="D23" s="2"/>
      <c r="E23" s="2" t="s">
        <v>19</v>
      </c>
      <c r="F23" s="2"/>
      <c r="G23" s="23">
        <v>1804.4435398799999</v>
      </c>
      <c r="H23" s="23">
        <v>9275.3906238300005</v>
      </c>
      <c r="I23" s="23">
        <v>12397.51609884</v>
      </c>
      <c r="J23" s="47">
        <f t="shared" ref="J23:J24" si="36">SUM(G23:I23)</f>
        <v>23477.35026255</v>
      </c>
      <c r="K23" s="23">
        <v>25535.896999999997</v>
      </c>
      <c r="L23" s="46">
        <f t="shared" si="30"/>
        <v>-2058.5467374499967</v>
      </c>
      <c r="M23" s="14">
        <f t="shared" si="24"/>
        <v>-8.0613840878587389E-2</v>
      </c>
      <c r="N23" s="14"/>
      <c r="O23" s="23">
        <v>18045.199728129999</v>
      </c>
      <c r="P23" s="47">
        <f t="shared" si="25"/>
        <v>5432.1505344200013</v>
      </c>
      <c r="Q23" s="14">
        <f t="shared" si="26"/>
        <v>0.30103022500504784</v>
      </c>
    </row>
    <row r="24" spans="2:17" x14ac:dyDescent="0.35">
      <c r="B24" s="2"/>
      <c r="C24" s="2"/>
      <c r="D24" s="2"/>
      <c r="E24" s="2" t="s">
        <v>20</v>
      </c>
      <c r="F24" s="2"/>
      <c r="G24" s="23">
        <v>8763.8769869500011</v>
      </c>
      <c r="H24" s="23">
        <v>6549.96929189</v>
      </c>
      <c r="I24" s="23">
        <v>2901.1014957300004</v>
      </c>
      <c r="J24" s="47">
        <f t="shared" si="36"/>
        <v>18214.947774570002</v>
      </c>
      <c r="K24" s="23">
        <v>20904.562000000002</v>
      </c>
      <c r="L24" s="46">
        <f t="shared" si="30"/>
        <v>-2689.6142254299994</v>
      </c>
      <c r="M24" s="14">
        <f t="shared" si="24"/>
        <v>-0.1286615919257241</v>
      </c>
      <c r="N24" s="14"/>
      <c r="O24" s="23">
        <v>19049.025493270001</v>
      </c>
      <c r="P24" s="47">
        <f t="shared" si="25"/>
        <v>-834.07771869999851</v>
      </c>
      <c r="Q24" s="14">
        <f t="shared" si="26"/>
        <v>-4.378584715499894E-2</v>
      </c>
    </row>
    <row r="25" spans="2:17" x14ac:dyDescent="0.35">
      <c r="B25" s="2"/>
      <c r="C25" s="2"/>
      <c r="D25" s="2"/>
      <c r="E25" s="2"/>
      <c r="F25" s="2"/>
      <c r="G25" s="24"/>
      <c r="H25" s="24"/>
      <c r="I25" s="24"/>
      <c r="J25" s="24"/>
      <c r="K25" s="24"/>
      <c r="L25" s="24"/>
      <c r="M25" s="14"/>
      <c r="N25" s="14"/>
      <c r="O25" s="24"/>
      <c r="P25" s="24"/>
      <c r="Q25" s="14"/>
    </row>
    <row r="26" spans="2:17" x14ac:dyDescent="0.35">
      <c r="B26" s="2"/>
      <c r="C26" s="2" t="s">
        <v>18</v>
      </c>
      <c r="D26" s="2"/>
      <c r="E26" s="2"/>
      <c r="F26" s="2"/>
      <c r="G26" s="23">
        <f>G27</f>
        <v>4555.1004686800006</v>
      </c>
      <c r="H26" s="23">
        <f t="shared" ref="H26:J26" si="37">H27</f>
        <v>5371.1240489600013</v>
      </c>
      <c r="I26" s="23">
        <f t="shared" si="37"/>
        <v>3801.5239275599993</v>
      </c>
      <c r="J26" s="23">
        <f t="shared" si="37"/>
        <v>13727.748445200003</v>
      </c>
      <c r="K26" s="23">
        <f>K27</f>
        <v>17601.696237310454</v>
      </c>
      <c r="L26" s="23">
        <f>L27</f>
        <v>-3873.9477921104517</v>
      </c>
      <c r="M26" s="14">
        <f t="shared" ref="M26:M27" si="38">L26/ABS(K26)</f>
        <v>-0.22008945841815028</v>
      </c>
      <c r="N26" s="14"/>
      <c r="O26" s="23">
        <f>O27</f>
        <v>8809.0827109900019</v>
      </c>
      <c r="P26" s="23">
        <f>P27</f>
        <v>4918.6657342100007</v>
      </c>
      <c r="Q26" s="14">
        <f t="shared" ref="Q26:Q27" si="39">P26/ABS(O26)</f>
        <v>0.55836298688325292</v>
      </c>
    </row>
    <row r="27" spans="2:17" x14ac:dyDescent="0.35">
      <c r="B27" s="2"/>
      <c r="C27" s="2"/>
      <c r="D27" s="2" t="s">
        <v>26</v>
      </c>
      <c r="E27" s="2"/>
      <c r="F27" s="2"/>
      <c r="G27" s="23">
        <v>4555.1004686800006</v>
      </c>
      <c r="H27" s="23">
        <v>5371.1240489600013</v>
      </c>
      <c r="I27" s="23">
        <v>3801.5239275599993</v>
      </c>
      <c r="J27" s="47">
        <f>SUM(G27:I27)</f>
        <v>13727.748445200003</v>
      </c>
      <c r="K27" s="23">
        <v>17601.696237310454</v>
      </c>
      <c r="L27" s="46">
        <f t="shared" ref="L27" si="40">J27-K27</f>
        <v>-3873.9477921104517</v>
      </c>
      <c r="M27" s="14">
        <f t="shared" si="38"/>
        <v>-0.22008945841815028</v>
      </c>
      <c r="N27" s="14"/>
      <c r="O27" s="23">
        <v>8809.0827109900019</v>
      </c>
      <c r="P27" s="47">
        <f t="shared" ref="P27" si="41">J27-O27</f>
        <v>4918.6657342100007</v>
      </c>
      <c r="Q27" s="14">
        <f t="shared" si="39"/>
        <v>0.55836298688325292</v>
      </c>
    </row>
    <row r="28" spans="2:17" x14ac:dyDescent="0.35">
      <c r="B28" s="2"/>
      <c r="C28" s="2"/>
      <c r="D28" s="2"/>
      <c r="E28" s="2"/>
      <c r="F28" s="2"/>
      <c r="G28" s="24"/>
      <c r="H28" s="24"/>
      <c r="I28" s="24"/>
      <c r="J28" s="24"/>
      <c r="K28" s="24"/>
      <c r="L28" s="24"/>
      <c r="M28" s="14"/>
      <c r="N28" s="14"/>
      <c r="O28" s="24"/>
      <c r="P28" s="24"/>
      <c r="Q28" s="14"/>
    </row>
    <row r="29" spans="2:17" s="5" customFormat="1" x14ac:dyDescent="0.35">
      <c r="B29" s="5" t="s">
        <v>3</v>
      </c>
      <c r="C29" s="6"/>
      <c r="D29" s="6"/>
      <c r="E29" s="6"/>
      <c r="F29" s="6"/>
      <c r="G29" s="25">
        <f>+G9-G16</f>
        <v>7947.5923094612081</v>
      </c>
      <c r="H29" s="25">
        <f t="shared" ref="H29:J29" si="42">+H9-H16</f>
        <v>-27668.631427974411</v>
      </c>
      <c r="I29" s="25">
        <f t="shared" si="42"/>
        <v>-4040.9659411144239</v>
      </c>
      <c r="J29" s="25">
        <f t="shared" si="42"/>
        <v>-23762.005059627641</v>
      </c>
      <c r="K29" s="25">
        <f>+K9-K16</f>
        <v>-14527.663067364891</v>
      </c>
      <c r="L29" s="45">
        <f t="shared" ref="L29" si="43">J29-K29</f>
        <v>-9234.3419922627509</v>
      </c>
      <c r="M29" s="13">
        <f>L29/ABS(K29)</f>
        <v>-0.63563850217636741</v>
      </c>
      <c r="N29" s="13"/>
      <c r="O29" s="25">
        <f>+O9-O16</f>
        <v>-38248.132752741512</v>
      </c>
      <c r="P29" s="37">
        <f t="shared" ref="P29" si="44">J29-O29</f>
        <v>14486.127693113871</v>
      </c>
      <c r="Q29" s="13">
        <f>P29/ABS(O29)</f>
        <v>0.37874078158954172</v>
      </c>
    </row>
    <row r="30" spans="2:17" x14ac:dyDescent="0.35">
      <c r="B30" s="2"/>
      <c r="C30" s="2"/>
      <c r="D30" s="2"/>
      <c r="E30" s="2"/>
      <c r="F30" s="2"/>
      <c r="G30" s="25"/>
      <c r="H30" s="25"/>
      <c r="I30" s="25"/>
      <c r="J30" s="25"/>
      <c r="K30" s="25"/>
      <c r="L30" s="25"/>
      <c r="M30" s="14"/>
      <c r="N30" s="14"/>
      <c r="O30" s="25"/>
      <c r="P30" s="25"/>
      <c r="Q30" s="14"/>
    </row>
    <row r="31" spans="2:17" s="5" customFormat="1" x14ac:dyDescent="0.35">
      <c r="B31" s="5" t="s">
        <v>4</v>
      </c>
      <c r="C31" s="6"/>
      <c r="D31" s="6"/>
      <c r="E31" s="6"/>
      <c r="F31" s="6"/>
      <c r="G31" s="25">
        <f t="shared" ref="G31:K31" si="45">G32+G33</f>
        <v>30185.787969925201</v>
      </c>
      <c r="H31" s="25">
        <f t="shared" ref="H31:J31" si="46">H32+H33</f>
        <v>3363.0096081087995</v>
      </c>
      <c r="I31" s="25">
        <f t="shared" ref="I31" si="47">I32+I33</f>
        <v>23570.041055685</v>
      </c>
      <c r="J31" s="25">
        <f t="shared" si="46"/>
        <v>57118.838633718995</v>
      </c>
      <c r="K31" s="25">
        <f t="shared" si="45"/>
        <v>48764.520755374433</v>
      </c>
      <c r="L31" s="45">
        <f t="shared" ref="L31:L33" si="48">J31-K31</f>
        <v>8354.3178783445619</v>
      </c>
      <c r="M31" s="13">
        <f>L31/ABS(K31)</f>
        <v>0.17131959360892143</v>
      </c>
      <c r="N31" s="13"/>
      <c r="O31" s="25">
        <f t="shared" ref="O31" si="49">O32+O33</f>
        <v>54992.327458558</v>
      </c>
      <c r="P31" s="37">
        <f t="shared" ref="P31" si="50">J31-O31</f>
        <v>2126.5111751609948</v>
      </c>
      <c r="Q31" s="13">
        <f>P31/ABS(O31)</f>
        <v>3.8669233935652664E-2</v>
      </c>
    </row>
    <row r="32" spans="2:17" x14ac:dyDescent="0.35">
      <c r="C32" s="2" t="s">
        <v>19</v>
      </c>
      <c r="D32" s="2"/>
      <c r="E32" s="2"/>
      <c r="F32" s="2"/>
      <c r="G32" s="23">
        <v>29630.92554045</v>
      </c>
      <c r="H32" s="23">
        <v>2136.2769746499998</v>
      </c>
      <c r="I32" s="23">
        <v>22857.014577779999</v>
      </c>
      <c r="J32" s="47">
        <f t="shared" ref="J32:J33" si="51">SUM(G32:I32)</f>
        <v>54624.217092879997</v>
      </c>
      <c r="K32" s="23">
        <v>45800</v>
      </c>
      <c r="L32" s="46">
        <f t="shared" si="48"/>
        <v>8824.2170928799969</v>
      </c>
      <c r="M32" s="14">
        <f t="shared" ref="M32:M33" si="52">L32/ABS(K32)</f>
        <v>0.19266849547772918</v>
      </c>
      <c r="N32" s="14"/>
      <c r="O32" s="23">
        <v>52569.576376819998</v>
      </c>
      <c r="P32" s="47">
        <f t="shared" ref="P32:P33" si="53">J32-O32</f>
        <v>2054.6407160599992</v>
      </c>
      <c r="Q32" s="14">
        <f t="shared" ref="Q32:Q33" si="54">P32/ABS(O32)</f>
        <v>3.9084216721327274E-2</v>
      </c>
    </row>
    <row r="33" spans="2:17" x14ac:dyDescent="0.35">
      <c r="B33" s="2"/>
      <c r="C33" s="2" t="s">
        <v>20</v>
      </c>
      <c r="D33" s="2"/>
      <c r="E33" s="2"/>
      <c r="F33" s="2"/>
      <c r="G33" s="23">
        <v>554.86242947520009</v>
      </c>
      <c r="H33" s="23">
        <v>1226.7326334587999</v>
      </c>
      <c r="I33" s="23">
        <v>713.02647790499998</v>
      </c>
      <c r="J33" s="47">
        <f t="shared" si="51"/>
        <v>2494.6215408389999</v>
      </c>
      <c r="K33" s="23">
        <v>2964.5207553744362</v>
      </c>
      <c r="L33" s="46">
        <f t="shared" si="48"/>
        <v>-469.89921453543639</v>
      </c>
      <c r="M33" s="14">
        <f t="shared" si="52"/>
        <v>-0.15850764872654277</v>
      </c>
      <c r="N33" s="14"/>
      <c r="O33" s="23">
        <v>2422.7510817380003</v>
      </c>
      <c r="P33" s="47">
        <f t="shared" si="53"/>
        <v>71.870459100999597</v>
      </c>
      <c r="Q33" s="14">
        <f t="shared" si="54"/>
        <v>2.9664813543057895E-2</v>
      </c>
    </row>
    <row r="34" spans="2:17" x14ac:dyDescent="0.35">
      <c r="B34" s="2"/>
      <c r="C34" s="2"/>
      <c r="D34" s="2"/>
      <c r="E34" s="2"/>
      <c r="F34" s="2"/>
      <c r="G34" s="23"/>
      <c r="H34" s="23"/>
      <c r="I34" s="23"/>
      <c r="J34" s="23"/>
      <c r="K34" s="23"/>
      <c r="L34" s="23"/>
      <c r="M34" s="14"/>
      <c r="N34" s="14"/>
      <c r="O34" s="23"/>
      <c r="P34" s="23"/>
      <c r="Q34" s="14"/>
    </row>
    <row r="35" spans="2:17" s="5" customFormat="1" x14ac:dyDescent="0.35">
      <c r="B35" s="5" t="s">
        <v>46</v>
      </c>
      <c r="C35" s="6"/>
      <c r="D35" s="6"/>
      <c r="E35" s="6"/>
      <c r="F35" s="6"/>
      <c r="G35" s="28">
        <v>540.98481572000003</v>
      </c>
      <c r="H35" s="28">
        <v>165.65535242000001</v>
      </c>
      <c r="I35" s="28">
        <v>958.01393049000001</v>
      </c>
      <c r="J35" s="37">
        <f t="shared" ref="J35:J36" si="55">SUM(G35:I35)</f>
        <v>1664.6540986300001</v>
      </c>
      <c r="K35" s="28">
        <v>1495.6756004302367</v>
      </c>
      <c r="L35" s="45">
        <f t="shared" ref="L35:L36" si="56">J35-K35</f>
        <v>168.97849819976341</v>
      </c>
      <c r="M35" s="13">
        <f>L35/ABS(K35)</f>
        <v>0.11297804025896799</v>
      </c>
      <c r="N35" s="13"/>
      <c r="O35" s="28">
        <v>1437.2581620200001</v>
      </c>
      <c r="P35" s="37">
        <f t="shared" ref="P35:P36" si="57">J35-O35</f>
        <v>227.39593661000004</v>
      </c>
      <c r="Q35" s="13">
        <f>P35/ABS(O35)</f>
        <v>0.15821509497667804</v>
      </c>
    </row>
    <row r="36" spans="2:17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8">
        <v>0</v>
      </c>
      <c r="J36" s="37">
        <f t="shared" si="55"/>
        <v>0</v>
      </c>
      <c r="K36" s="28">
        <v>0</v>
      </c>
      <c r="L36" s="45">
        <f t="shared" si="56"/>
        <v>0</v>
      </c>
      <c r="M36" s="13">
        <v>0</v>
      </c>
      <c r="N36" s="13"/>
      <c r="O36" s="28">
        <v>0</v>
      </c>
      <c r="P36" s="37">
        <f t="shared" si="57"/>
        <v>0</v>
      </c>
      <c r="Q36" s="13">
        <v>0</v>
      </c>
    </row>
    <row r="37" spans="2:17" x14ac:dyDescent="0.35">
      <c r="C37" s="2"/>
      <c r="D37" s="2"/>
      <c r="E37" s="2"/>
      <c r="F37" s="2"/>
      <c r="G37" s="25"/>
      <c r="H37" s="25"/>
      <c r="I37" s="25"/>
      <c r="J37" s="25"/>
      <c r="K37" s="25"/>
      <c r="L37" s="25"/>
      <c r="M37" s="14"/>
      <c r="N37" s="14"/>
      <c r="O37" s="25"/>
      <c r="P37" s="25"/>
      <c r="Q37" s="14"/>
    </row>
    <row r="38" spans="2:17" s="5" customFormat="1" x14ac:dyDescent="0.35">
      <c r="B38" s="5" t="s">
        <v>5</v>
      </c>
      <c r="C38" s="6"/>
      <c r="D38" s="6"/>
      <c r="E38" s="6"/>
      <c r="F38" s="6"/>
      <c r="G38" s="25">
        <f>G39+G40</f>
        <v>70745.946693589998</v>
      </c>
      <c r="H38" s="25">
        <f t="shared" ref="H38:J38" si="58">H39+H40</f>
        <v>4718.6022053599991</v>
      </c>
      <c r="I38" s="25">
        <f t="shared" ref="I38" si="59">I39+I40</f>
        <v>6193.03930193</v>
      </c>
      <c r="J38" s="25">
        <f t="shared" si="58"/>
        <v>81657.588200879996</v>
      </c>
      <c r="K38" s="25">
        <f>K39+K40</f>
        <v>84970.988999999987</v>
      </c>
      <c r="L38" s="45">
        <f t="shared" ref="L38" si="60">J38-K38</f>
        <v>-3313.4007991199906</v>
      </c>
      <c r="M38" s="13">
        <f>L38/ABS(K38)</f>
        <v>-3.8994494922496327E-2</v>
      </c>
      <c r="N38" s="13"/>
      <c r="O38" s="25">
        <f>O39+O40</f>
        <v>62429.122446020003</v>
      </c>
      <c r="P38" s="37">
        <f t="shared" ref="P38" si="61">J38-O38</f>
        <v>19228.465754859993</v>
      </c>
      <c r="Q38" s="13">
        <f>P38/ABS(O38)</f>
        <v>0.30800474204144207</v>
      </c>
    </row>
    <row r="39" spans="2:17" x14ac:dyDescent="0.35">
      <c r="C39" s="2" t="s">
        <v>19</v>
      </c>
      <c r="D39" s="2"/>
      <c r="E39" s="2"/>
      <c r="F39" s="2"/>
      <c r="G39" s="23">
        <v>2140.2411085799999</v>
      </c>
      <c r="H39" s="23">
        <v>2138.7414536199999</v>
      </c>
      <c r="I39" s="23">
        <v>1372.1708857200001</v>
      </c>
      <c r="J39" s="47">
        <f t="shared" ref="J39:J40" si="62">SUM(G39:I39)</f>
        <v>5651.15344792</v>
      </c>
      <c r="K39" s="23">
        <v>5652.6169999999993</v>
      </c>
      <c r="L39" s="46">
        <f t="shared" ref="L39:L40" si="63">J39-K39</f>
        <v>-1.4635520799993174</v>
      </c>
      <c r="M39" s="14">
        <f t="shared" ref="M39:M40" si="64">L39/ABS(K39)</f>
        <v>-2.5891584022043551E-4</v>
      </c>
      <c r="N39" s="14"/>
      <c r="O39" s="23">
        <v>42681.757723850002</v>
      </c>
      <c r="P39" s="47">
        <f t="shared" ref="P39:P40" si="65">J39-O39</f>
        <v>-37030.604275930003</v>
      </c>
      <c r="Q39" s="14">
        <f t="shared" ref="Q39:Q40" si="66">P39/ABS(O39)</f>
        <v>-0.86759792123644874</v>
      </c>
    </row>
    <row r="40" spans="2:17" x14ac:dyDescent="0.35">
      <c r="C40" s="2" t="s">
        <v>20</v>
      </c>
      <c r="D40" s="2"/>
      <c r="E40" s="2"/>
      <c r="F40" s="2"/>
      <c r="G40" s="23">
        <v>68605.705585010001</v>
      </c>
      <c r="H40" s="23">
        <v>2579.8607517399996</v>
      </c>
      <c r="I40" s="23">
        <v>4820.8684162099999</v>
      </c>
      <c r="J40" s="47">
        <f t="shared" si="62"/>
        <v>76006.434752959991</v>
      </c>
      <c r="K40" s="23">
        <v>79318.371999999988</v>
      </c>
      <c r="L40" s="46">
        <f t="shared" si="63"/>
        <v>-3311.9372470399976</v>
      </c>
      <c r="M40" s="14">
        <f t="shared" si="64"/>
        <v>-4.1754982654459906E-2</v>
      </c>
      <c r="N40" s="14"/>
      <c r="O40" s="23">
        <v>19747.364722170001</v>
      </c>
      <c r="P40" s="47">
        <f t="shared" si="65"/>
        <v>56259.07003078999</v>
      </c>
      <c r="Q40" s="14">
        <f t="shared" si="66"/>
        <v>2.8489406471350058</v>
      </c>
    </row>
    <row r="41" spans="2:17" x14ac:dyDescent="0.35">
      <c r="C41" s="2"/>
      <c r="D41" s="2"/>
      <c r="E41" s="2"/>
      <c r="F41" s="2"/>
      <c r="G41" s="24"/>
      <c r="H41" s="24"/>
      <c r="I41" s="24"/>
      <c r="J41" s="24"/>
      <c r="K41" s="24"/>
      <c r="L41" s="24"/>
      <c r="M41" s="14"/>
      <c r="N41" s="14"/>
      <c r="O41" s="24"/>
      <c r="P41" s="24"/>
      <c r="Q41" s="14"/>
    </row>
    <row r="42" spans="2:17" x14ac:dyDescent="0.35">
      <c r="B42" s="5" t="s">
        <v>6</v>
      </c>
      <c r="C42" s="6"/>
      <c r="D42" s="6"/>
      <c r="E42" s="6"/>
      <c r="F42" s="6"/>
      <c r="G42" s="25">
        <f>+G29+G31-G38+G35-G36</f>
        <v>-32071.58159848359</v>
      </c>
      <c r="H42" s="25">
        <f t="shared" ref="H42:J42" si="67">+H29+H31-H38+H35-H36</f>
        <v>-28858.568672805613</v>
      </c>
      <c r="I42" s="25">
        <f t="shared" ref="I42" si="68">+I29+I31-I38+I35-I36</f>
        <v>14294.049743130578</v>
      </c>
      <c r="J42" s="25">
        <f t="shared" si="67"/>
        <v>-46636.10052815864</v>
      </c>
      <c r="K42" s="25">
        <f>+K29+K31-K38+K35-K36</f>
        <v>-49238.455711560207</v>
      </c>
      <c r="L42" s="45">
        <f t="shared" ref="L42:L44" si="69">J42-K42</f>
        <v>2602.355183401567</v>
      </c>
      <c r="M42" s="13">
        <f>L42/ABS(K42)</f>
        <v>5.2852087779645493E-2</v>
      </c>
      <c r="N42" s="13"/>
      <c r="O42" s="25">
        <f>+O29+O31-O38+O35-O36</f>
        <v>-44247.669578183515</v>
      </c>
      <c r="P42" s="37">
        <f t="shared" ref="P42" si="70">J42-O42</f>
        <v>-2388.4309499751253</v>
      </c>
      <c r="Q42" s="13">
        <f>P42/ABS(O42)</f>
        <v>-5.3978683459360091E-2</v>
      </c>
    </row>
    <row r="43" spans="2:17" x14ac:dyDescent="0.35">
      <c r="B43" s="6"/>
      <c r="C43" s="6"/>
      <c r="D43" s="6"/>
      <c r="E43" s="6"/>
      <c r="F43" s="6"/>
      <c r="G43" s="25"/>
      <c r="H43" s="25"/>
      <c r="I43" s="25"/>
      <c r="J43" s="25"/>
      <c r="K43" s="25"/>
      <c r="L43" s="45"/>
      <c r="M43" s="14"/>
      <c r="N43" s="14"/>
      <c r="O43" s="25"/>
      <c r="P43" s="25"/>
      <c r="Q43" s="14"/>
    </row>
    <row r="44" spans="2:17" ht="16" thickBot="1" x14ac:dyDescent="0.4">
      <c r="B44" s="5" t="s">
        <v>7</v>
      </c>
      <c r="C44" s="6"/>
      <c r="D44" s="6"/>
      <c r="E44" s="6"/>
      <c r="F44" s="6"/>
      <c r="G44" s="25">
        <f>+G29+G22</f>
        <v>18515.912836291209</v>
      </c>
      <c r="H44" s="25">
        <f t="shared" ref="H44:J44" si="71">+H29+H22</f>
        <v>-11843.27151225441</v>
      </c>
      <c r="I44" s="25">
        <f t="shared" ref="I44" si="72">+I29+I22</f>
        <v>11257.651653455578</v>
      </c>
      <c r="J44" s="25">
        <f t="shared" si="71"/>
        <v>17930.292977492361</v>
      </c>
      <c r="K44" s="25">
        <f>+K29+K22</f>
        <v>31912.795932635112</v>
      </c>
      <c r="L44" s="45">
        <f t="shared" si="69"/>
        <v>-13982.502955142751</v>
      </c>
      <c r="M44" s="13">
        <f>L44/ABS(K44)</f>
        <v>-0.43814722422499391</v>
      </c>
      <c r="N44" s="35"/>
      <c r="O44" s="25">
        <f>+O29+O22</f>
        <v>-1153.9075313415087</v>
      </c>
      <c r="P44" s="37">
        <f t="shared" ref="P44" si="73">J44-O44</f>
        <v>19084.20050883387</v>
      </c>
      <c r="Q44" s="13">
        <f>P44/ABS(O44)</f>
        <v>16.538760680976733</v>
      </c>
    </row>
    <row r="45" spans="2:17" x14ac:dyDescent="0.35">
      <c r="B45" s="1"/>
      <c r="C45" s="1"/>
      <c r="D45" s="1"/>
      <c r="E45" s="1"/>
      <c r="F45" s="1"/>
      <c r="G45" s="26"/>
      <c r="H45" s="26"/>
      <c r="I45" s="26"/>
      <c r="J45" s="26"/>
      <c r="K45" s="26"/>
      <c r="L45" s="26"/>
      <c r="M45" s="18"/>
      <c r="N45" s="34"/>
      <c r="O45" s="26"/>
      <c r="P45" s="26"/>
      <c r="Q45" s="18"/>
    </row>
    <row r="46" spans="2:17" x14ac:dyDescent="0.35">
      <c r="B46" s="5" t="s">
        <v>8</v>
      </c>
      <c r="F46" s="2"/>
      <c r="G46" s="19"/>
      <c r="H46" s="19"/>
      <c r="I46" s="19"/>
      <c r="J46" s="19"/>
      <c r="K46" s="19"/>
      <c r="L46" s="19"/>
      <c r="M46" s="17"/>
      <c r="N46" s="17"/>
      <c r="O46" s="19"/>
      <c r="P46" s="19"/>
      <c r="Q46" s="17"/>
    </row>
    <row r="47" spans="2:17" x14ac:dyDescent="0.35">
      <c r="B47" s="5" t="str">
        <f>B3</f>
        <v>FY 2026/27</v>
      </c>
      <c r="D47" s="2"/>
      <c r="E47" s="2"/>
      <c r="F47" s="2"/>
      <c r="G47" s="19"/>
      <c r="H47" s="19"/>
      <c r="I47" s="19"/>
      <c r="J47" s="19"/>
      <c r="K47" s="19"/>
      <c r="L47" s="19"/>
      <c r="O47" s="19"/>
      <c r="P47" s="19"/>
    </row>
    <row r="48" spans="2:17" x14ac:dyDescent="0.35">
      <c r="B48" s="2" t="s">
        <v>14</v>
      </c>
      <c r="D48" s="2"/>
      <c r="E48" s="2"/>
      <c r="F48" s="2"/>
      <c r="G48" s="19"/>
      <c r="H48" s="19"/>
      <c r="I48" s="19"/>
      <c r="J48" s="19"/>
      <c r="K48" s="19"/>
      <c r="L48" s="19"/>
      <c r="O48" s="19"/>
      <c r="P48" s="19"/>
    </row>
    <row r="49" spans="2:17" x14ac:dyDescent="0.35">
      <c r="B49" s="2"/>
      <c r="C49" s="2"/>
      <c r="D49" s="2"/>
      <c r="E49" s="2"/>
      <c r="F49" s="2"/>
      <c r="G49" s="19"/>
      <c r="H49" s="19"/>
      <c r="I49" s="19"/>
      <c r="J49" s="19"/>
      <c r="K49" s="19"/>
      <c r="L49" s="19"/>
      <c r="O49" s="19"/>
      <c r="P49" s="19"/>
    </row>
    <row r="50" spans="2:17" ht="17.5" x14ac:dyDescent="0.35">
      <c r="B50" s="7"/>
      <c r="C50" s="7"/>
      <c r="D50" s="7"/>
      <c r="E50" s="7"/>
      <c r="F50" s="7"/>
      <c r="G50" s="21" t="s">
        <v>49</v>
      </c>
      <c r="H50" s="21" t="str">
        <f>H6</f>
        <v>Prov.</v>
      </c>
      <c r="I50" s="21"/>
      <c r="J50" s="21" t="str">
        <f>J6</f>
        <v>Prov.</v>
      </c>
      <c r="K50" s="21" t="s">
        <v>48</v>
      </c>
      <c r="L50" s="21"/>
      <c r="M50" s="11"/>
      <c r="N50" s="36"/>
      <c r="O50" s="21" t="str">
        <f>O6</f>
        <v>FY 2025/26</v>
      </c>
      <c r="P50" s="21"/>
      <c r="Q50" s="11"/>
    </row>
    <row r="51" spans="2:17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tr">
        <f>H7</f>
        <v>May</v>
      </c>
      <c r="I51" s="22"/>
      <c r="J51" s="22" t="str">
        <f>J7</f>
        <v>Apr - Jun</v>
      </c>
      <c r="K51" s="22" t="str">
        <f>+K7</f>
        <v>Apr - Jun</v>
      </c>
      <c r="L51" s="22" t="str">
        <f>L7</f>
        <v>Diff</v>
      </c>
      <c r="M51" s="12" t="str">
        <f>M7</f>
        <v>Diff %</v>
      </c>
      <c r="N51" s="12"/>
      <c r="O51" s="22" t="str">
        <f>+O7</f>
        <v>Apr - Jun</v>
      </c>
      <c r="P51" s="22" t="str">
        <f>P7</f>
        <v>Diff</v>
      </c>
      <c r="Q51" s="12" t="str">
        <f>Q7</f>
        <v>Diff %</v>
      </c>
    </row>
    <row r="52" spans="2:17" x14ac:dyDescent="0.35">
      <c r="B52" s="3"/>
      <c r="C52" s="3"/>
      <c r="D52" s="3"/>
      <c r="E52" s="3"/>
      <c r="F52" s="3"/>
    </row>
    <row r="53" spans="2:17" x14ac:dyDescent="0.35">
      <c r="B53" s="4" t="s">
        <v>1</v>
      </c>
      <c r="C53" s="2"/>
      <c r="D53" s="2"/>
      <c r="E53" s="2"/>
      <c r="F53" s="2"/>
      <c r="G53" s="25">
        <f t="shared" ref="G53:J53" si="74">G55+G88+G90+G92+G94</f>
        <v>99791.472392461204</v>
      </c>
      <c r="H53" s="25">
        <f t="shared" si="74"/>
        <v>72321.330799505595</v>
      </c>
      <c r="I53" s="25">
        <f t="shared" ref="I53" si="75">I55+I88+I90+I92+I94</f>
        <v>92655.158287195605</v>
      </c>
      <c r="J53" s="25">
        <f t="shared" si="74"/>
        <v>264767.96147916239</v>
      </c>
      <c r="K53" s="25">
        <f t="shared" ref="K53" si="76">K55+K88+K90+K92+K94</f>
        <v>293489.19616994553</v>
      </c>
      <c r="L53" s="45">
        <f t="shared" ref="L53:L63" si="77">J53-K53</f>
        <v>-28721.234690783138</v>
      </c>
      <c r="M53" s="13">
        <f>L53/ABS(K53)</f>
        <v>-9.7861301423007224E-2</v>
      </c>
      <c r="N53" s="13"/>
      <c r="O53" s="25">
        <f t="shared" ref="O53" si="78">O55+O88+O90+O92+O94</f>
        <v>232188.9336770415</v>
      </c>
      <c r="P53" s="37">
        <f t="shared" ref="P53" si="79">J53-O53</f>
        <v>32579.027802120894</v>
      </c>
      <c r="Q53" s="13">
        <f>P53/ABS(O53)</f>
        <v>0.14031257771929834</v>
      </c>
    </row>
    <row r="54" spans="2:17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25"/>
      <c r="K54" s="25"/>
      <c r="L54" s="25"/>
      <c r="M54" s="14"/>
      <c r="N54" s="14"/>
      <c r="O54" s="25"/>
      <c r="P54" s="25"/>
      <c r="Q54" s="14"/>
    </row>
    <row r="55" spans="2:17" x14ac:dyDescent="0.35">
      <c r="B55" s="4" t="s">
        <v>9</v>
      </c>
      <c r="C55" s="2"/>
      <c r="D55" s="2"/>
      <c r="E55" s="2"/>
      <c r="F55" s="2"/>
      <c r="G55" s="25">
        <f t="shared" ref="G55:J55" si="80">G57+G65+G80</f>
        <v>97578.097566200013</v>
      </c>
      <c r="H55" s="25">
        <f t="shared" si="80"/>
        <v>66164.853233799993</v>
      </c>
      <c r="I55" s="25">
        <f t="shared" ref="I55" si="81">I57+I65+I80</f>
        <v>90150.83122788</v>
      </c>
      <c r="J55" s="25">
        <f t="shared" si="80"/>
        <v>253893.78202788002</v>
      </c>
      <c r="K55" s="25">
        <f t="shared" ref="K55" si="82">K57+K65+K80</f>
        <v>272688.44330707286</v>
      </c>
      <c r="L55" s="45">
        <f t="shared" si="77"/>
        <v>-18794.661279192835</v>
      </c>
      <c r="M55" s="13">
        <f>L55/ABS(K55)</f>
        <v>-6.8923570985471791E-2</v>
      </c>
      <c r="N55" s="13"/>
      <c r="O55" s="25">
        <f t="shared" ref="O55" si="83">O57+O65+O80</f>
        <v>213305.608058104</v>
      </c>
      <c r="P55" s="37">
        <f t="shared" ref="P55" si="84">J55-O55</f>
        <v>40588.17396977602</v>
      </c>
      <c r="Q55" s="13">
        <f>P55/ABS(O55)</f>
        <v>0.19028179492927297</v>
      </c>
    </row>
    <row r="56" spans="2:17" x14ac:dyDescent="0.35">
      <c r="B56" s="2"/>
      <c r="C56" s="2"/>
      <c r="D56" s="2"/>
      <c r="E56" s="2"/>
      <c r="F56" s="2"/>
      <c r="G56" s="24"/>
      <c r="H56" s="24"/>
      <c r="I56" s="24"/>
      <c r="J56" s="24"/>
      <c r="K56" s="24"/>
      <c r="L56" s="24"/>
      <c r="M56" s="14"/>
      <c r="N56" s="14"/>
      <c r="O56" s="24"/>
      <c r="P56" s="24"/>
      <c r="Q56" s="14"/>
    </row>
    <row r="57" spans="2:17" x14ac:dyDescent="0.35">
      <c r="B57" s="2"/>
      <c r="C57" s="2" t="s">
        <v>53</v>
      </c>
      <c r="D57" s="2"/>
      <c r="E57" s="2"/>
      <c r="F57" s="2"/>
      <c r="G57" s="23">
        <f t="shared" ref="G57:J57" si="85">SUM(G58:G63)</f>
        <v>43984.603658</v>
      </c>
      <c r="H57" s="23">
        <f t="shared" si="85"/>
        <v>15018.56503</v>
      </c>
      <c r="I57" s="23">
        <f t="shared" ref="I57" si="86">SUM(I58:I63)</f>
        <v>36818.809237999994</v>
      </c>
      <c r="J57" s="23">
        <f t="shared" si="85"/>
        <v>95821.977926000007</v>
      </c>
      <c r="K57" s="23">
        <f t="shared" ref="K57" si="87">SUM(K58:K63)</f>
        <v>112589.30470826273</v>
      </c>
      <c r="L57" s="46">
        <f t="shared" si="77"/>
        <v>-16767.326782262724</v>
      </c>
      <c r="M57" s="14">
        <f t="shared" ref="M57:M86" si="88">L57/ABS(K57)</f>
        <v>-0.14892468539271653</v>
      </c>
      <c r="N57" s="14"/>
      <c r="O57" s="23">
        <f t="shared" ref="O57" si="89">SUM(O58:O63)</f>
        <v>66547.535702270005</v>
      </c>
      <c r="P57" s="47">
        <f t="shared" ref="P57:P63" si="90">J57-O57</f>
        <v>29274.442223730002</v>
      </c>
      <c r="Q57" s="14">
        <f t="shared" ref="Q57" si="91">P57/ABS(O57)</f>
        <v>0.43990272389201968</v>
      </c>
    </row>
    <row r="58" spans="2:17" x14ac:dyDescent="0.35">
      <c r="B58" s="2"/>
      <c r="C58" s="2"/>
      <c r="D58" s="2" t="s">
        <v>56</v>
      </c>
      <c r="E58" s="2"/>
      <c r="F58" s="2"/>
      <c r="G58" s="23">
        <v>0</v>
      </c>
      <c r="H58" s="23">
        <v>0</v>
      </c>
      <c r="I58" s="23">
        <v>0</v>
      </c>
      <c r="J58" s="47">
        <f t="shared" ref="J58:J63" si="92">SUM(G58:I58)</f>
        <v>0</v>
      </c>
      <c r="K58" s="23">
        <v>0</v>
      </c>
      <c r="L58" s="46">
        <f t="shared" si="77"/>
        <v>0</v>
      </c>
      <c r="M58" s="14">
        <v>0</v>
      </c>
      <c r="N58" s="14"/>
      <c r="O58" s="23">
        <v>361.62079027000004</v>
      </c>
      <c r="P58" s="47">
        <f t="shared" si="90"/>
        <v>-361.62079027000004</v>
      </c>
      <c r="Q58" s="14">
        <f t="shared" ref="Q58:Q63" si="93">P58/ABS(O58)</f>
        <v>-1</v>
      </c>
    </row>
    <row r="59" spans="2:17" x14ac:dyDescent="0.35">
      <c r="B59" s="2"/>
      <c r="C59" s="2"/>
      <c r="D59" s="2" t="s">
        <v>57</v>
      </c>
      <c r="E59" s="2"/>
      <c r="F59" s="2"/>
      <c r="G59" s="23">
        <v>25549.327377000001</v>
      </c>
      <c r="H59" s="23">
        <v>2003.3233090000001</v>
      </c>
      <c r="I59" s="23">
        <v>15259.5358</v>
      </c>
      <c r="J59" s="47">
        <f t="shared" si="92"/>
        <v>42812.186485999999</v>
      </c>
      <c r="K59" s="23">
        <v>56097.980950550605</v>
      </c>
      <c r="L59" s="46">
        <f t="shared" si="77"/>
        <v>-13285.794464550607</v>
      </c>
      <c r="M59" s="14">
        <f t="shared" si="88"/>
        <v>-0.23683195436680338</v>
      </c>
      <c r="N59" s="14"/>
      <c r="O59" s="23">
        <v>18908.436508999999</v>
      </c>
      <c r="P59" s="47">
        <f t="shared" si="90"/>
        <v>23903.749976999999</v>
      </c>
      <c r="Q59" s="14">
        <f t="shared" si="93"/>
        <v>1.2641843742935774</v>
      </c>
    </row>
    <row r="60" spans="2:17" x14ac:dyDescent="0.35">
      <c r="B60" s="2"/>
      <c r="C60" s="2"/>
      <c r="D60" s="2" t="s">
        <v>28</v>
      </c>
      <c r="E60" s="2"/>
      <c r="F60" s="2"/>
      <c r="G60" s="23">
        <v>14545.534897</v>
      </c>
      <c r="H60" s="23">
        <v>10421.388218</v>
      </c>
      <c r="I60" s="23">
        <v>16135.660889999999</v>
      </c>
      <c r="J60" s="47">
        <f t="shared" si="92"/>
        <v>41102.584004999997</v>
      </c>
      <c r="K60" s="23">
        <v>42201.625752760643</v>
      </c>
      <c r="L60" s="46">
        <f t="shared" si="77"/>
        <v>-1099.0417477606461</v>
      </c>
      <c r="M60" s="14">
        <f t="shared" si="88"/>
        <v>-2.6042640020538823E-2</v>
      </c>
      <c r="N60" s="14"/>
      <c r="O60" s="23">
        <v>34553.247242000005</v>
      </c>
      <c r="P60" s="47">
        <f t="shared" si="90"/>
        <v>6549.3367629999921</v>
      </c>
      <c r="Q60" s="14">
        <f t="shared" si="93"/>
        <v>0.18954330738093908</v>
      </c>
    </row>
    <row r="61" spans="2:17" x14ac:dyDescent="0.35">
      <c r="B61" s="2"/>
      <c r="C61" s="2"/>
      <c r="D61" s="2" t="s">
        <v>58</v>
      </c>
      <c r="E61" s="2"/>
      <c r="F61" s="2"/>
      <c r="G61" s="23">
        <v>159.427235</v>
      </c>
      <c r="H61" s="23">
        <v>343.838211</v>
      </c>
      <c r="I61" s="23">
        <v>404.59484900000001</v>
      </c>
      <c r="J61" s="47">
        <f t="shared" si="92"/>
        <v>907.86029499999995</v>
      </c>
      <c r="K61" s="23">
        <v>891.204452787013</v>
      </c>
      <c r="L61" s="46">
        <f t="shared" si="77"/>
        <v>16.655842212986954</v>
      </c>
      <c r="M61" s="14">
        <f t="shared" si="88"/>
        <v>1.8689137112028655E-2</v>
      </c>
      <c r="N61" s="14"/>
      <c r="O61" s="23">
        <v>874.19905900000003</v>
      </c>
      <c r="P61" s="47">
        <f t="shared" si="90"/>
        <v>33.661235999999917</v>
      </c>
      <c r="Q61" s="14">
        <f t="shared" si="93"/>
        <v>3.8505230191513987E-2</v>
      </c>
    </row>
    <row r="62" spans="2:17" x14ac:dyDescent="0.35">
      <c r="B62" s="2"/>
      <c r="C62" s="2"/>
      <c r="D62" s="2" t="s">
        <v>59</v>
      </c>
      <c r="E62" s="2"/>
      <c r="F62" s="2"/>
      <c r="G62" s="23">
        <v>622.86829699999998</v>
      </c>
      <c r="H62" s="23">
        <v>229.37394800000001</v>
      </c>
      <c r="I62" s="23">
        <v>454.17708199999998</v>
      </c>
      <c r="J62" s="47">
        <f t="shared" si="92"/>
        <v>1306.4193270000001</v>
      </c>
      <c r="K62" s="23">
        <v>2527.7073334516376</v>
      </c>
      <c r="L62" s="46">
        <f t="shared" si="77"/>
        <v>-1221.2880064516376</v>
      </c>
      <c r="M62" s="14">
        <f t="shared" si="88"/>
        <v>-0.48316036840544474</v>
      </c>
      <c r="N62" s="14"/>
      <c r="O62" s="23">
        <v>1752.1995420000001</v>
      </c>
      <c r="P62" s="47">
        <f t="shared" si="90"/>
        <v>-445.780215</v>
      </c>
      <c r="Q62" s="14">
        <f t="shared" si="93"/>
        <v>-0.25441178605216186</v>
      </c>
    </row>
    <row r="63" spans="2:17" x14ac:dyDescent="0.35">
      <c r="B63" s="2"/>
      <c r="C63" s="2"/>
      <c r="D63" s="2" t="s">
        <v>60</v>
      </c>
      <c r="E63" s="2"/>
      <c r="F63" s="2"/>
      <c r="G63" s="23">
        <v>3107.4458519999998</v>
      </c>
      <c r="H63" s="23">
        <v>2020.6413440000001</v>
      </c>
      <c r="I63" s="23">
        <v>4564.8406169999998</v>
      </c>
      <c r="J63" s="47">
        <f t="shared" si="92"/>
        <v>9692.9278130000002</v>
      </c>
      <c r="K63" s="23">
        <v>10870.786218712841</v>
      </c>
      <c r="L63" s="46">
        <f t="shared" si="77"/>
        <v>-1177.858405712841</v>
      </c>
      <c r="M63" s="14">
        <f t="shared" si="88"/>
        <v>-0.10835080205011204</v>
      </c>
      <c r="N63" s="14"/>
      <c r="O63" s="23">
        <v>10097.832559999999</v>
      </c>
      <c r="P63" s="47">
        <f t="shared" si="90"/>
        <v>-404.90474699999868</v>
      </c>
      <c r="Q63" s="14">
        <f t="shared" si="93"/>
        <v>-4.0098183901753938E-2</v>
      </c>
    </row>
    <row r="64" spans="2:17" x14ac:dyDescent="0.35">
      <c r="B64" s="2"/>
      <c r="C64" s="2"/>
      <c r="D64" s="2"/>
      <c r="E64" s="2"/>
      <c r="F64" s="2"/>
      <c r="G64" s="23"/>
      <c r="H64" s="23"/>
      <c r="I64" s="23"/>
      <c r="J64" s="23"/>
      <c r="K64" s="23"/>
      <c r="L64" s="23"/>
      <c r="M64" s="14"/>
      <c r="N64" s="14"/>
      <c r="O64" s="23"/>
      <c r="P64" s="23"/>
      <c r="Q64" s="14"/>
    </row>
    <row r="65" spans="2:17" x14ac:dyDescent="0.35">
      <c r="B65" s="2"/>
      <c r="C65" s="2" t="s">
        <v>52</v>
      </c>
      <c r="D65" s="2"/>
      <c r="E65" s="2"/>
      <c r="F65" s="2"/>
      <c r="G65" s="23">
        <f t="shared" ref="G65:K65" si="94">SUM(G66:G78)</f>
        <v>24766.493602999999</v>
      </c>
      <c r="H65" s="23">
        <f t="shared" ref="H65:J65" si="95">SUM(H66:H78)</f>
        <v>24872.132290999998</v>
      </c>
      <c r="I65" s="23">
        <f t="shared" ref="I65" si="96">SUM(I66:I78)</f>
        <v>26158.226095800001</v>
      </c>
      <c r="J65" s="23">
        <f t="shared" si="95"/>
        <v>75796.851989800009</v>
      </c>
      <c r="K65" s="23">
        <f t="shared" si="94"/>
        <v>73818.898710950787</v>
      </c>
      <c r="L65" s="46">
        <f t="shared" ref="L65:L78" si="97">J65-K65</f>
        <v>1977.9532788492215</v>
      </c>
      <c r="M65" s="14">
        <f t="shared" si="88"/>
        <v>2.6794673361278401E-2</v>
      </c>
      <c r="N65" s="14"/>
      <c r="O65" s="23">
        <f t="shared" ref="O65" si="98">SUM(O66:O78)</f>
        <v>69225.590782800005</v>
      </c>
      <c r="P65" s="47">
        <f t="shared" ref="P65:P77" si="99">J65-O65</f>
        <v>6571.2612070000032</v>
      </c>
      <c r="Q65" s="14">
        <f t="shared" ref="Q65:Q66" si="100">P65/ABS(O65)</f>
        <v>9.4925317829612776E-2</v>
      </c>
    </row>
    <row r="66" spans="2:17" x14ac:dyDescent="0.35">
      <c r="B66" s="2"/>
      <c r="C66" s="2"/>
      <c r="D66" s="4" t="s">
        <v>41</v>
      </c>
      <c r="E66" s="2"/>
      <c r="F66" s="2"/>
      <c r="G66" s="31">
        <v>3.9279120000000001</v>
      </c>
      <c r="H66" s="31">
        <v>4.5744939999999996</v>
      </c>
      <c r="I66" s="31">
        <v>4.0341040000000001</v>
      </c>
      <c r="J66" s="47">
        <f t="shared" ref="J66:J78" si="101">SUM(G66:I66)</f>
        <v>12.53651</v>
      </c>
      <c r="K66" s="31">
        <v>0</v>
      </c>
      <c r="L66" s="46">
        <f t="shared" si="97"/>
        <v>12.53651</v>
      </c>
      <c r="M66" s="14" t="s">
        <v>47</v>
      </c>
      <c r="N66" s="14"/>
      <c r="O66" s="31">
        <v>21.965622</v>
      </c>
      <c r="P66" s="47">
        <f t="shared" si="99"/>
        <v>-9.4291119999999999</v>
      </c>
      <c r="Q66" s="14">
        <f t="shared" si="100"/>
        <v>-0.42926678789246214</v>
      </c>
    </row>
    <row r="67" spans="2:17" x14ac:dyDescent="0.35">
      <c r="B67" s="2"/>
      <c r="C67" s="2"/>
      <c r="D67" s="2" t="s">
        <v>61</v>
      </c>
      <c r="E67" s="2"/>
      <c r="F67" s="2"/>
      <c r="G67" s="31">
        <v>1017.031245</v>
      </c>
      <c r="H67" s="31">
        <v>1127.9637439999999</v>
      </c>
      <c r="I67" s="31">
        <v>3378.2808920000002</v>
      </c>
      <c r="J67" s="47">
        <f t="shared" si="101"/>
        <v>5523.2758809999996</v>
      </c>
      <c r="K67" s="31">
        <v>8567.1702824837412</v>
      </c>
      <c r="L67" s="46">
        <f t="shared" si="97"/>
        <v>-3043.8944014837416</v>
      </c>
      <c r="M67" s="14">
        <f t="shared" si="88"/>
        <v>-0.35529752545099108</v>
      </c>
      <c r="N67" s="14"/>
      <c r="O67" s="31">
        <v>6170.8170630000004</v>
      </c>
      <c r="P67" s="47">
        <f t="shared" si="99"/>
        <v>-647.54118200000084</v>
      </c>
      <c r="Q67" s="14">
        <f t="shared" ref="Q67:Q71" si="102">P67/ABS(O67)</f>
        <v>-0.10493605229081165</v>
      </c>
    </row>
    <row r="68" spans="2:17" x14ac:dyDescent="0.35">
      <c r="B68" s="2"/>
      <c r="D68" s="2" t="s">
        <v>21</v>
      </c>
      <c r="E68" s="2"/>
      <c r="F68" s="2"/>
      <c r="G68" s="31">
        <v>250.58106599999999</v>
      </c>
      <c r="H68" s="31">
        <v>49.13223</v>
      </c>
      <c r="I68" s="31">
        <v>5.9535600000000004</v>
      </c>
      <c r="J68" s="47">
        <f t="shared" si="101"/>
        <v>305.666856</v>
      </c>
      <c r="K68" s="31">
        <v>330.68809983537676</v>
      </c>
      <c r="L68" s="46">
        <f t="shared" si="97"/>
        <v>-25.021243835376765</v>
      </c>
      <c r="M68" s="14">
        <f t="shared" si="88"/>
        <v>-7.5664179774938528E-2</v>
      </c>
      <c r="N68" s="14"/>
      <c r="O68" s="31">
        <v>243.42799399999998</v>
      </c>
      <c r="P68" s="47">
        <f t="shared" si="99"/>
        <v>62.238862000000012</v>
      </c>
      <c r="Q68" s="14">
        <f t="shared" si="102"/>
        <v>0.25567668277297645</v>
      </c>
    </row>
    <row r="69" spans="2:17" x14ac:dyDescent="0.35">
      <c r="B69" s="2"/>
      <c r="C69" s="2"/>
      <c r="D69" s="2" t="s">
        <v>62</v>
      </c>
      <c r="E69" s="2"/>
      <c r="F69" s="2"/>
      <c r="G69" s="31">
        <v>443.27488</v>
      </c>
      <c r="H69" s="31">
        <v>445.26711399999999</v>
      </c>
      <c r="I69" s="31">
        <v>469.84255999999999</v>
      </c>
      <c r="J69" s="47">
        <f t="shared" si="101"/>
        <v>1358.384554</v>
      </c>
      <c r="K69" s="31">
        <v>1306.3806676529293</v>
      </c>
      <c r="L69" s="46">
        <f t="shared" si="97"/>
        <v>52.003886347070647</v>
      </c>
      <c r="M69" s="14">
        <f t="shared" si="88"/>
        <v>3.9807605573727534E-2</v>
      </c>
      <c r="N69" s="14"/>
      <c r="O69" s="31">
        <v>1356.0338139999999</v>
      </c>
      <c r="P69" s="47">
        <f t="shared" si="99"/>
        <v>2.3507400000000871</v>
      </c>
      <c r="Q69" s="14">
        <f t="shared" si="102"/>
        <v>1.7335408422197998E-3</v>
      </c>
    </row>
    <row r="70" spans="2:17" x14ac:dyDescent="0.35">
      <c r="B70" s="2"/>
      <c r="C70" s="2"/>
      <c r="D70" s="2" t="s">
        <v>63</v>
      </c>
      <c r="E70" s="2"/>
      <c r="F70" s="2"/>
      <c r="G70" s="31">
        <v>115.303952</v>
      </c>
      <c r="H70" s="31">
        <v>511.16264899999999</v>
      </c>
      <c r="I70" s="31">
        <v>52.972055800000007</v>
      </c>
      <c r="J70" s="47">
        <f t="shared" si="101"/>
        <v>679.43865679999999</v>
      </c>
      <c r="K70" s="31">
        <v>542.90861908290628</v>
      </c>
      <c r="L70" s="46">
        <f t="shared" si="97"/>
        <v>136.53003771709371</v>
      </c>
      <c r="M70" s="14">
        <f t="shared" si="88"/>
        <v>0.2514788546693611</v>
      </c>
      <c r="N70" s="14"/>
      <c r="O70" s="31">
        <v>553.28679080000006</v>
      </c>
      <c r="P70" s="47">
        <f t="shared" si="99"/>
        <v>126.15186599999993</v>
      </c>
      <c r="Q70" s="14">
        <f t="shared" si="102"/>
        <v>0.22800447814341696</v>
      </c>
    </row>
    <row r="71" spans="2:17" x14ac:dyDescent="0.35">
      <c r="B71" s="2"/>
      <c r="C71" s="2"/>
      <c r="D71" s="2" t="s">
        <v>45</v>
      </c>
      <c r="E71" s="2"/>
      <c r="F71" s="2"/>
      <c r="G71" s="31">
        <v>56.884492999999999</v>
      </c>
      <c r="H71" s="31">
        <v>48.904063999999998</v>
      </c>
      <c r="I71" s="31">
        <v>0</v>
      </c>
      <c r="J71" s="47">
        <f t="shared" si="101"/>
        <v>105.788557</v>
      </c>
      <c r="K71" s="31">
        <v>46.82738504206381</v>
      </c>
      <c r="L71" s="46">
        <f t="shared" si="97"/>
        <v>58.961171957936187</v>
      </c>
      <c r="M71" s="14">
        <f t="shared" si="88"/>
        <v>1.2591173285668826</v>
      </c>
      <c r="N71" s="14"/>
      <c r="O71" s="31">
        <v>37.877139999999997</v>
      </c>
      <c r="P71" s="47">
        <f t="shared" si="99"/>
        <v>67.911417</v>
      </c>
      <c r="Q71" s="14">
        <f t="shared" si="102"/>
        <v>1.7929394088360422</v>
      </c>
    </row>
    <row r="72" spans="2:17" x14ac:dyDescent="0.35">
      <c r="B72" s="2"/>
      <c r="C72" s="2"/>
      <c r="D72" s="2" t="s">
        <v>64</v>
      </c>
      <c r="E72" s="2"/>
      <c r="F72" s="2"/>
      <c r="G72" s="31">
        <v>738.14844100000005</v>
      </c>
      <c r="H72" s="31">
        <v>927.40197799999999</v>
      </c>
      <c r="I72" s="31">
        <v>926.45845999999995</v>
      </c>
      <c r="J72" s="47">
        <f t="shared" si="101"/>
        <v>2592.008879</v>
      </c>
      <c r="K72" s="31">
        <v>2648.9210637504939</v>
      </c>
      <c r="L72" s="46">
        <f t="shared" si="97"/>
        <v>-56.912184750493907</v>
      </c>
      <c r="M72" s="14">
        <f t="shared" si="88"/>
        <v>-2.1485043676580676E-2</v>
      </c>
      <c r="N72" s="14"/>
      <c r="O72" s="31">
        <v>2300.748955</v>
      </c>
      <c r="P72" s="47">
        <f t="shared" si="99"/>
        <v>291.25992399999996</v>
      </c>
      <c r="Q72" s="14">
        <f t="shared" ref="Q72:Q78" si="103">P72/ABS(O72)</f>
        <v>0.12659352658491155</v>
      </c>
    </row>
    <row r="73" spans="2:17" x14ac:dyDescent="0.35">
      <c r="B73" s="2"/>
      <c r="C73" s="2"/>
      <c r="D73" s="2" t="s">
        <v>51</v>
      </c>
      <c r="E73" s="2"/>
      <c r="F73" s="2"/>
      <c r="G73" s="31">
        <v>237.53554600000001</v>
      </c>
      <c r="H73" s="31">
        <v>238.92133899999999</v>
      </c>
      <c r="I73" s="31">
        <v>217.67223899999999</v>
      </c>
      <c r="J73" s="47">
        <f t="shared" si="101"/>
        <v>694.12912400000005</v>
      </c>
      <c r="K73" s="31">
        <v>884.61743775484592</v>
      </c>
      <c r="L73" s="46">
        <f t="shared" si="97"/>
        <v>-190.48831375484588</v>
      </c>
      <c r="M73" s="14">
        <f t="shared" si="88"/>
        <v>-0.21533411577133743</v>
      </c>
      <c r="N73" s="14"/>
      <c r="O73" s="31">
        <v>912.65019199999995</v>
      </c>
      <c r="P73" s="47">
        <f t="shared" si="99"/>
        <v>-218.5210679999999</v>
      </c>
      <c r="Q73" s="14">
        <f t="shared" si="103"/>
        <v>-0.23943573333516585</v>
      </c>
    </row>
    <row r="74" spans="2:17" x14ac:dyDescent="0.35">
      <c r="B74" s="2"/>
      <c r="C74" s="2"/>
      <c r="D74" s="2" t="s">
        <v>65</v>
      </c>
      <c r="E74" s="2"/>
      <c r="F74" s="2"/>
      <c r="G74" s="31">
        <v>4715.5814490000002</v>
      </c>
      <c r="H74" s="31">
        <v>4124.6494489999995</v>
      </c>
      <c r="I74" s="31">
        <v>5169.2351269999999</v>
      </c>
      <c r="J74" s="47">
        <f t="shared" si="101"/>
        <v>14009.466025</v>
      </c>
      <c r="K74" s="31">
        <v>13442.76617370026</v>
      </c>
      <c r="L74" s="46">
        <f t="shared" si="97"/>
        <v>566.69985129973975</v>
      </c>
      <c r="M74" s="14">
        <f t="shared" si="88"/>
        <v>4.215649100617732E-2</v>
      </c>
      <c r="N74" s="14"/>
      <c r="O74" s="31">
        <v>12912.197255000001</v>
      </c>
      <c r="P74" s="47">
        <f t="shared" si="99"/>
        <v>1097.2687699999988</v>
      </c>
      <c r="Q74" s="14">
        <f t="shared" si="103"/>
        <v>8.4979244688591055E-2</v>
      </c>
    </row>
    <row r="75" spans="2:17" x14ac:dyDescent="0.35">
      <c r="B75" s="2"/>
      <c r="C75" s="2"/>
      <c r="D75" s="2" t="s">
        <v>40</v>
      </c>
      <c r="E75" s="2"/>
      <c r="F75" s="2"/>
      <c r="G75" s="31">
        <v>220.461332</v>
      </c>
      <c r="H75" s="31">
        <v>210.688875</v>
      </c>
      <c r="I75" s="31">
        <v>202.28893299999999</v>
      </c>
      <c r="J75" s="47">
        <f t="shared" si="101"/>
        <v>633.43913999999995</v>
      </c>
      <c r="K75" s="31">
        <v>595.74957827669914</v>
      </c>
      <c r="L75" s="46">
        <f t="shared" si="97"/>
        <v>37.689561723300812</v>
      </c>
      <c r="M75" s="14">
        <f t="shared" si="88"/>
        <v>6.3264101390258454E-2</v>
      </c>
      <c r="N75" s="14"/>
      <c r="O75" s="31">
        <v>614.50816600000007</v>
      </c>
      <c r="P75" s="47">
        <f t="shared" si="99"/>
        <v>18.930973999999878</v>
      </c>
      <c r="Q75" s="14">
        <f t="shared" si="103"/>
        <v>3.0806708596285565E-2</v>
      </c>
    </row>
    <row r="76" spans="2:17" x14ac:dyDescent="0.35">
      <c r="B76" s="2"/>
      <c r="C76" s="2"/>
      <c r="D76" s="2" t="s">
        <v>55</v>
      </c>
      <c r="E76" s="2"/>
      <c r="F76" s="2"/>
      <c r="G76" s="31">
        <v>393.36490199999997</v>
      </c>
      <c r="H76" s="31">
        <v>325.05276900000001</v>
      </c>
      <c r="I76" s="31">
        <v>325.81735900000001</v>
      </c>
      <c r="J76" s="47">
        <f t="shared" si="101"/>
        <v>1044.2350299999998</v>
      </c>
      <c r="K76" s="31">
        <v>572.61071791990901</v>
      </c>
      <c r="L76" s="46">
        <f t="shared" si="97"/>
        <v>471.62431208009082</v>
      </c>
      <c r="M76" s="14">
        <f t="shared" si="88"/>
        <v>0.8236386384686164</v>
      </c>
      <c r="N76" s="14"/>
      <c r="O76" s="31">
        <v>647.53208399999994</v>
      </c>
      <c r="P76" s="47">
        <f t="shared" si="99"/>
        <v>396.70294599999988</v>
      </c>
      <c r="Q76" s="14">
        <f t="shared" si="103"/>
        <v>0.61263828588916669</v>
      </c>
    </row>
    <row r="77" spans="2:17" x14ac:dyDescent="0.35">
      <c r="B77" s="2"/>
      <c r="C77" s="2"/>
      <c r="D77" s="2" t="s">
        <v>29</v>
      </c>
      <c r="E77" s="2"/>
      <c r="F77" s="2"/>
      <c r="G77" s="31">
        <v>15834.909952</v>
      </c>
      <c r="H77" s="31">
        <v>16089.288451</v>
      </c>
      <c r="I77" s="31">
        <v>14642.497218</v>
      </c>
      <c r="J77" s="47">
        <f t="shared" si="101"/>
        <v>46566.695621000006</v>
      </c>
      <c r="K77" s="31">
        <v>42605.676104857674</v>
      </c>
      <c r="L77" s="46">
        <f t="shared" si="97"/>
        <v>3961.0195161423326</v>
      </c>
      <c r="M77" s="14">
        <f t="shared" si="88"/>
        <v>9.29692913778387E-2</v>
      </c>
      <c r="N77" s="14"/>
      <c r="O77" s="31">
        <v>40829.922795999999</v>
      </c>
      <c r="P77" s="47">
        <f t="shared" si="99"/>
        <v>5736.7728250000073</v>
      </c>
      <c r="Q77" s="14">
        <f t="shared" si="103"/>
        <v>0.14050413109186735</v>
      </c>
    </row>
    <row r="78" spans="2:17" x14ac:dyDescent="0.35">
      <c r="B78" s="2"/>
      <c r="C78" s="2"/>
      <c r="D78" s="2" t="s">
        <v>30</v>
      </c>
      <c r="E78" s="2"/>
      <c r="F78" s="2"/>
      <c r="G78" s="31">
        <v>739.48843299999999</v>
      </c>
      <c r="H78" s="31">
        <v>769.125135</v>
      </c>
      <c r="I78" s="31">
        <v>763.173588</v>
      </c>
      <c r="J78" s="47">
        <f t="shared" si="101"/>
        <v>2271.7871559999999</v>
      </c>
      <c r="K78" s="31">
        <v>2274.5825805938944</v>
      </c>
      <c r="L78" s="46">
        <f t="shared" si="97"/>
        <v>-2.795424593894495</v>
      </c>
      <c r="M78" s="14">
        <f t="shared" si="88"/>
        <v>-1.2289835584534409E-3</v>
      </c>
      <c r="N78" s="14"/>
      <c r="O78" s="31">
        <v>2624.6229109999999</v>
      </c>
      <c r="P78" s="47">
        <f t="shared" ref="P78:P85" si="104">J78-O78</f>
        <v>-352.83575500000006</v>
      </c>
      <c r="Q78" s="14">
        <f t="shared" si="103"/>
        <v>-0.13443293264005196</v>
      </c>
    </row>
    <row r="79" spans="2:17" x14ac:dyDescent="0.35">
      <c r="B79" s="2"/>
      <c r="C79" s="2"/>
      <c r="D79" s="2"/>
      <c r="E79" s="2"/>
      <c r="F79" s="2"/>
      <c r="G79" s="27"/>
      <c r="H79" s="27"/>
      <c r="I79" s="27"/>
      <c r="J79" s="27"/>
      <c r="K79" s="27"/>
      <c r="L79" s="27"/>
      <c r="M79" s="14"/>
      <c r="N79" s="14"/>
      <c r="O79" s="27"/>
      <c r="P79" s="27"/>
      <c r="Q79" s="14"/>
    </row>
    <row r="80" spans="2:17" x14ac:dyDescent="0.35">
      <c r="B80" s="2"/>
      <c r="C80" s="2" t="s">
        <v>22</v>
      </c>
      <c r="D80" s="2"/>
      <c r="E80" s="2"/>
      <c r="F80" s="2"/>
      <c r="G80" s="23">
        <f>SUM(G81:G86)</f>
        <v>28827.000305200003</v>
      </c>
      <c r="H80" s="23">
        <f t="shared" ref="H80:J80" si="105">SUM(H81:H86)</f>
        <v>26274.155912799997</v>
      </c>
      <c r="I80" s="23">
        <f t="shared" ref="I80" si="106">SUM(I81:I86)</f>
        <v>27173.795894080002</v>
      </c>
      <c r="J80" s="23">
        <f t="shared" si="105"/>
        <v>82274.952112079991</v>
      </c>
      <c r="K80" s="23">
        <f>SUM(K81:K86)</f>
        <v>86280.239887859294</v>
      </c>
      <c r="L80" s="46">
        <f t="shared" ref="L80:L86" si="107">J80-K80</f>
        <v>-4005.287775779303</v>
      </c>
      <c r="M80" s="14">
        <f t="shared" si="88"/>
        <v>-4.6421843297898585E-2</v>
      </c>
      <c r="N80" s="14"/>
      <c r="O80" s="23">
        <f>SUM(O81:O86)</f>
        <v>77532.481573033991</v>
      </c>
      <c r="P80" s="47">
        <f t="shared" si="104"/>
        <v>4742.4705390460003</v>
      </c>
      <c r="Q80" s="14">
        <f t="shared" ref="Q80:Q86" si="108">P80/ABS(O80)</f>
        <v>6.1167531888924404E-2</v>
      </c>
    </row>
    <row r="81" spans="1:17" x14ac:dyDescent="0.35">
      <c r="B81" s="2"/>
      <c r="C81" s="2"/>
      <c r="D81" s="2" t="s">
        <v>31</v>
      </c>
      <c r="E81" s="2"/>
      <c r="F81" s="2"/>
      <c r="G81" s="31">
        <v>5628.1106293399989</v>
      </c>
      <c r="H81" s="31">
        <v>5611.7182124400006</v>
      </c>
      <c r="I81" s="31">
        <v>6093.3259998699996</v>
      </c>
      <c r="J81" s="47">
        <f t="shared" ref="J81:J86" si="109">SUM(G81:I81)</f>
        <v>17333.154841650001</v>
      </c>
      <c r="K81" s="31">
        <v>18899.54930558928</v>
      </c>
      <c r="L81" s="46">
        <f t="shared" si="107"/>
        <v>-1566.3944639392794</v>
      </c>
      <c r="M81" s="14">
        <f t="shared" si="88"/>
        <v>-8.287999034326389E-2</v>
      </c>
      <c r="N81" s="14"/>
      <c r="O81" s="31">
        <v>17084.735476904003</v>
      </c>
      <c r="P81" s="47">
        <f t="shared" si="104"/>
        <v>248.41936474599788</v>
      </c>
      <c r="Q81" s="14">
        <f t="shared" si="108"/>
        <v>1.4540427920691167E-2</v>
      </c>
    </row>
    <row r="82" spans="1:17" x14ac:dyDescent="0.35">
      <c r="B82" s="2"/>
      <c r="C82" s="2"/>
      <c r="D82" s="2" t="s">
        <v>32</v>
      </c>
      <c r="E82" s="2"/>
      <c r="F82" s="2"/>
      <c r="G82" s="31">
        <v>449.07311000000004</v>
      </c>
      <c r="H82" s="31">
        <v>254.50303436000002</v>
      </c>
      <c r="I82" s="31">
        <v>416.99979699999994</v>
      </c>
      <c r="J82" s="47">
        <f t="shared" si="109"/>
        <v>1120.5759413599999</v>
      </c>
      <c r="K82" s="31">
        <v>1149.9665318999221</v>
      </c>
      <c r="L82" s="46">
        <f t="shared" si="107"/>
        <v>-29.390590539922187</v>
      </c>
      <c r="M82" s="14">
        <f t="shared" si="88"/>
        <v>-2.5557779052373289E-2</v>
      </c>
      <c r="N82" s="14"/>
      <c r="O82" s="31">
        <v>1154.68960745</v>
      </c>
      <c r="P82" s="47">
        <f t="shared" si="104"/>
        <v>-34.113666090000152</v>
      </c>
      <c r="Q82" s="14">
        <f t="shared" si="108"/>
        <v>-2.9543581123360314E-2</v>
      </c>
    </row>
    <row r="83" spans="1:17" x14ac:dyDescent="0.35">
      <c r="B83" s="2"/>
      <c r="C83" s="2"/>
      <c r="D83" s="2" t="s">
        <v>33</v>
      </c>
      <c r="E83" s="2"/>
      <c r="F83" s="2"/>
      <c r="G83" s="31">
        <v>2015.9955739300001</v>
      </c>
      <c r="H83" s="31">
        <v>1963.37189554</v>
      </c>
      <c r="I83" s="31">
        <v>1977.3024379099998</v>
      </c>
      <c r="J83" s="47">
        <f t="shared" si="109"/>
        <v>5956.66990738</v>
      </c>
      <c r="K83" s="31">
        <v>8912.3475205425457</v>
      </c>
      <c r="L83" s="46">
        <f t="shared" si="107"/>
        <v>-2955.6776131625456</v>
      </c>
      <c r="M83" s="14">
        <f t="shared" si="88"/>
        <v>-0.33163850560695107</v>
      </c>
      <c r="N83" s="14"/>
      <c r="O83" s="31">
        <v>7642.0860003300004</v>
      </c>
      <c r="P83" s="47">
        <f t="shared" si="104"/>
        <v>-1685.4160929500003</v>
      </c>
      <c r="Q83" s="14">
        <f t="shared" si="108"/>
        <v>-0.22054398404797076</v>
      </c>
    </row>
    <row r="84" spans="1:17" x14ac:dyDescent="0.35">
      <c r="B84" s="2"/>
      <c r="C84" s="2"/>
      <c r="D84" s="2" t="s">
        <v>34</v>
      </c>
      <c r="E84" s="2"/>
      <c r="F84" s="2"/>
      <c r="G84" s="31">
        <v>11864.172000009999</v>
      </c>
      <c r="H84" s="31">
        <v>10582.070181219999</v>
      </c>
      <c r="I84" s="31">
        <v>12160.72493332</v>
      </c>
      <c r="J84" s="47">
        <f t="shared" si="109"/>
        <v>34606.967114549996</v>
      </c>
      <c r="K84" s="31">
        <v>35731.344194364836</v>
      </c>
      <c r="L84" s="46">
        <f t="shared" si="107"/>
        <v>-1124.3770798148398</v>
      </c>
      <c r="M84" s="14">
        <f t="shared" si="88"/>
        <v>-3.1467528165149874E-2</v>
      </c>
      <c r="N84" s="14"/>
      <c r="O84" s="31">
        <v>32779.718259939997</v>
      </c>
      <c r="P84" s="47">
        <f t="shared" si="104"/>
        <v>1827.2488546099994</v>
      </c>
      <c r="Q84" s="14">
        <f t="shared" si="108"/>
        <v>5.5743275159355933E-2</v>
      </c>
    </row>
    <row r="85" spans="1:17" x14ac:dyDescent="0.35">
      <c r="B85" s="2"/>
      <c r="C85" s="2"/>
      <c r="D85" s="2" t="s">
        <v>54</v>
      </c>
      <c r="E85" s="2"/>
      <c r="F85" s="2"/>
      <c r="G85" s="31">
        <v>8384.7359057699996</v>
      </c>
      <c r="H85" s="31">
        <v>7358.1643858199986</v>
      </c>
      <c r="I85" s="31">
        <v>5922.4372700899994</v>
      </c>
      <c r="J85" s="47">
        <f t="shared" si="109"/>
        <v>21665.337561679997</v>
      </c>
      <c r="K85" s="31">
        <v>19373.408337976623</v>
      </c>
      <c r="L85" s="46">
        <f t="shared" si="107"/>
        <v>2291.9292237033733</v>
      </c>
      <c r="M85" s="14">
        <f t="shared" si="88"/>
        <v>0.11830283983694448</v>
      </c>
      <c r="N85" s="14"/>
      <c r="O85" s="31">
        <v>17500.03978752</v>
      </c>
      <c r="P85" s="47">
        <f t="shared" si="104"/>
        <v>4165.2977741599971</v>
      </c>
      <c r="Q85" s="14">
        <f t="shared" si="108"/>
        <v>0.23801647451855754</v>
      </c>
    </row>
    <row r="86" spans="1:17" x14ac:dyDescent="0.35">
      <c r="B86" s="2"/>
      <c r="C86" s="2"/>
      <c r="D86" s="2" t="s">
        <v>21</v>
      </c>
      <c r="E86" s="2"/>
      <c r="F86" s="2"/>
      <c r="G86" s="31">
        <v>484.91308615000008</v>
      </c>
      <c r="H86" s="31">
        <v>504.32820342000002</v>
      </c>
      <c r="I86" s="31">
        <v>603.00545589000001</v>
      </c>
      <c r="J86" s="47">
        <f t="shared" si="109"/>
        <v>1592.2467454600001</v>
      </c>
      <c r="K86" s="31">
        <v>2213.6239974860791</v>
      </c>
      <c r="L86" s="46">
        <f t="shared" si="107"/>
        <v>-621.37725202607908</v>
      </c>
      <c r="M86" s="14">
        <f t="shared" si="88"/>
        <v>-0.28070587088491605</v>
      </c>
      <c r="N86" s="14"/>
      <c r="O86" s="31">
        <v>1371.2124408900002</v>
      </c>
      <c r="P86" s="47">
        <f>J86-O86</f>
        <v>221.0343045699999</v>
      </c>
      <c r="Q86" s="14">
        <f t="shared" si="108"/>
        <v>0.16119625083516251</v>
      </c>
    </row>
    <row r="87" spans="1:17" x14ac:dyDescent="0.35">
      <c r="B87" s="2"/>
      <c r="C87" s="2"/>
      <c r="D87" s="2"/>
      <c r="E87" s="2"/>
      <c r="F87" s="2"/>
      <c r="G87" s="24"/>
      <c r="H87" s="24"/>
      <c r="I87" s="24"/>
      <c r="J87" s="24"/>
      <c r="K87" s="24"/>
      <c r="L87" s="24"/>
      <c r="M87" s="14"/>
      <c r="N87" s="14"/>
      <c r="O87" s="24"/>
      <c r="P87" s="24"/>
      <c r="Q87" s="14"/>
    </row>
    <row r="88" spans="1:17" s="5" customFormat="1" x14ac:dyDescent="0.35">
      <c r="B88" s="5" t="s">
        <v>10</v>
      </c>
      <c r="C88" s="6"/>
      <c r="D88" s="6"/>
      <c r="E88" s="6"/>
      <c r="F88" s="6"/>
      <c r="G88" s="25">
        <v>2195.8088500700001</v>
      </c>
      <c r="H88" s="25">
        <v>5431.8799030500004</v>
      </c>
      <c r="I88" s="25">
        <v>2145.1620799299999</v>
      </c>
      <c r="J88" s="37">
        <f>SUM(G88:I88)</f>
        <v>9772.8508330500008</v>
      </c>
      <c r="K88" s="25">
        <v>20268.197884297238</v>
      </c>
      <c r="L88" s="25">
        <f>J88-K88</f>
        <v>-10495.347051247238</v>
      </c>
      <c r="M88" s="13">
        <f>L88/ABS(K88)</f>
        <v>-0.51782339560531399</v>
      </c>
      <c r="N88" s="13"/>
      <c r="O88" s="25">
        <v>18378.75190041</v>
      </c>
      <c r="P88" s="37">
        <f>J88-O88</f>
        <v>-8605.9010673599987</v>
      </c>
      <c r="Q88" s="13">
        <f>P88/ABS(O88)</f>
        <v>-0.46825274719378607</v>
      </c>
    </row>
    <row r="89" spans="1:17" s="5" customFormat="1" x14ac:dyDescent="0.35">
      <c r="B89" s="6"/>
      <c r="C89" s="6"/>
      <c r="D89" s="6"/>
      <c r="E89" s="6"/>
      <c r="F89" s="6"/>
      <c r="G89" s="25"/>
      <c r="H89" s="25"/>
      <c r="I89" s="25"/>
      <c r="J89" s="25"/>
      <c r="K89" s="25"/>
      <c r="L89" s="25"/>
      <c r="M89" s="13"/>
      <c r="N89" s="13"/>
      <c r="O89" s="25"/>
      <c r="P89" s="25"/>
      <c r="Q89" s="13"/>
    </row>
    <row r="90" spans="1:17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240.34033237</v>
      </c>
      <c r="I90" s="28">
        <v>0</v>
      </c>
      <c r="J90" s="37">
        <f>SUM(G90:I90)</f>
        <v>240.34033237</v>
      </c>
      <c r="K90" s="28">
        <v>0</v>
      </c>
      <c r="L90" s="25">
        <f>J90-K90</f>
        <v>240.34033237</v>
      </c>
      <c r="M90" s="13" t="s">
        <v>47</v>
      </c>
      <c r="N90" s="13"/>
      <c r="O90" s="28">
        <v>0</v>
      </c>
      <c r="P90" s="37">
        <f>J90-O90</f>
        <v>240.34033237</v>
      </c>
      <c r="Q90" s="13" t="s">
        <v>47</v>
      </c>
    </row>
    <row r="91" spans="1:17" s="5" customFormat="1" x14ac:dyDescent="0.35">
      <c r="B91" s="6"/>
      <c r="C91" s="6"/>
      <c r="D91" s="6"/>
      <c r="E91" s="6"/>
      <c r="F91" s="6"/>
      <c r="G91" s="25"/>
      <c r="H91" s="25"/>
      <c r="I91" s="25"/>
      <c r="J91" s="25"/>
      <c r="K91" s="25"/>
      <c r="L91" s="25"/>
      <c r="M91" s="13"/>
      <c r="N91" s="13"/>
      <c r="O91" s="25"/>
      <c r="P91" s="25"/>
      <c r="Q91" s="13"/>
    </row>
    <row r="92" spans="1:17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25">
        <v>0</v>
      </c>
      <c r="J92" s="37">
        <f>SUM(G92:I92)</f>
        <v>0</v>
      </c>
      <c r="K92" s="25">
        <v>0</v>
      </c>
      <c r="L92" s="25">
        <f>J92-K92</f>
        <v>0</v>
      </c>
      <c r="M92" s="13">
        <v>0</v>
      </c>
      <c r="N92" s="13"/>
      <c r="O92" s="25">
        <v>0</v>
      </c>
      <c r="P92" s="37">
        <f>J92-O92</f>
        <v>0</v>
      </c>
      <c r="Q92" s="13">
        <v>0</v>
      </c>
    </row>
    <row r="93" spans="1:17" s="5" customFormat="1" x14ac:dyDescent="0.35">
      <c r="B93" s="6"/>
      <c r="C93" s="6"/>
      <c r="D93" s="6"/>
      <c r="E93" s="6"/>
      <c r="F93" s="6"/>
      <c r="G93" s="25"/>
      <c r="H93" s="25"/>
      <c r="I93" s="25"/>
      <c r="J93" s="25"/>
      <c r="K93" s="25"/>
      <c r="L93" s="25"/>
      <c r="M93" s="13"/>
      <c r="N93" s="13"/>
      <c r="O93" s="25"/>
      <c r="P93" s="25"/>
      <c r="Q93" s="13"/>
    </row>
    <row r="94" spans="1:17" s="5" customFormat="1" x14ac:dyDescent="0.35">
      <c r="B94" s="5" t="s">
        <v>13</v>
      </c>
      <c r="C94" s="6"/>
      <c r="D94" s="6"/>
      <c r="E94" s="6"/>
      <c r="F94" s="6"/>
      <c r="G94" s="37">
        <v>17.565976191200001</v>
      </c>
      <c r="H94" s="37">
        <v>484.25733028560006</v>
      </c>
      <c r="I94" s="37">
        <v>359.16497938560002</v>
      </c>
      <c r="J94" s="37">
        <f>SUM(G94:I94)</f>
        <v>860.98828586240006</v>
      </c>
      <c r="K94" s="37">
        <v>532.55497857543435</v>
      </c>
      <c r="L94" s="25">
        <f>J94-K94</f>
        <v>328.43330728696571</v>
      </c>
      <c r="M94" s="38">
        <f>L94/ABS(K94)</f>
        <v>0.61671249072821199</v>
      </c>
      <c r="N94" s="38"/>
      <c r="O94" s="37">
        <v>504.57371852750009</v>
      </c>
      <c r="P94" s="37">
        <f>J94-O94</f>
        <v>356.41456733489997</v>
      </c>
      <c r="Q94" s="38">
        <f>P94/ABS(O94)</f>
        <v>0.70636768077224932</v>
      </c>
    </row>
    <row r="95" spans="1:17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0"/>
      <c r="K95" s="40"/>
      <c r="L95" s="40"/>
      <c r="M95" s="41"/>
      <c r="N95" s="41"/>
      <c r="O95" s="40"/>
      <c r="P95" s="40"/>
      <c r="Q95" s="41"/>
    </row>
    <row r="96" spans="1:17" s="5" customFormat="1" x14ac:dyDescent="0.35">
      <c r="G96" s="42"/>
      <c r="H96" s="42"/>
      <c r="I96" s="42"/>
      <c r="J96" s="42"/>
      <c r="K96" s="42"/>
      <c r="L96" s="42"/>
      <c r="M96" s="43"/>
      <c r="N96" s="43"/>
      <c r="O96" s="42"/>
      <c r="P96" s="42"/>
      <c r="Q96" s="43"/>
    </row>
    <row r="97" spans="1:17" s="5" customFormat="1" x14ac:dyDescent="0.35">
      <c r="A97" s="5" t="s">
        <v>42</v>
      </c>
      <c r="G97" s="29"/>
      <c r="H97" s="29"/>
      <c r="I97" s="29"/>
      <c r="J97" s="29"/>
      <c r="K97" s="29"/>
      <c r="L97" s="29"/>
      <c r="M97" s="15"/>
      <c r="N97" s="15"/>
      <c r="O97" s="29"/>
      <c r="P97" s="29"/>
      <c r="Q97" s="15"/>
    </row>
    <row r="98" spans="1:17" x14ac:dyDescent="0.35">
      <c r="A98" s="33" t="s">
        <v>71</v>
      </c>
      <c r="M98" s="16"/>
      <c r="N98" s="16"/>
      <c r="Q98" s="16"/>
    </row>
  </sheetData>
  <phoneticPr fontId="90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2026-07-31T21:08:15Z</dcterms:modified>
</cp:coreProperties>
</file>