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377720EA-6289-433A-90F8-F5668CB72EF8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2" l="1"/>
  <c r="K36" i="2"/>
  <c r="K35" i="2"/>
  <c r="K18" i="2"/>
  <c r="K21" i="2"/>
  <c r="K20" i="2"/>
  <c r="K24" i="2"/>
  <c r="K23" i="2"/>
  <c r="K27" i="2"/>
  <c r="K33" i="2"/>
  <c r="K32" i="2"/>
  <c r="K40" i="2"/>
  <c r="K39" i="2"/>
  <c r="K63" i="2"/>
  <c r="K62" i="2"/>
  <c r="K61" i="2"/>
  <c r="K60" i="2"/>
  <c r="K59" i="2"/>
  <c r="K58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81" i="2"/>
  <c r="K82" i="2"/>
  <c r="K83" i="2"/>
  <c r="K84" i="2"/>
  <c r="K85" i="2"/>
  <c r="K86" i="2"/>
  <c r="K88" i="2"/>
  <c r="K90" i="2"/>
  <c r="K92" i="2"/>
  <c r="K94" i="2"/>
  <c r="L50" i="2" l="1"/>
  <c r="J57" i="2"/>
  <c r="J65" i="2"/>
  <c r="J80" i="2"/>
  <c r="J11" i="2"/>
  <c r="J12" i="2"/>
  <c r="J13" i="2"/>
  <c r="J14" i="2"/>
  <c r="J19" i="2"/>
  <c r="J22" i="2"/>
  <c r="J26" i="2"/>
  <c r="J31" i="2"/>
  <c r="J38" i="2"/>
  <c r="J17" i="2" l="1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J29" i="2" l="1"/>
  <c r="J42" i="2" s="1"/>
  <c r="I17" i="2"/>
  <c r="I16" i="2"/>
  <c r="I55" i="2"/>
  <c r="I10" i="2" s="1"/>
  <c r="I9" i="2" s="1"/>
  <c r="J44" i="2" l="1"/>
  <c r="I29" i="2"/>
  <c r="I42" i="2" s="1"/>
  <c r="I53" i="2"/>
  <c r="I44" i="2" l="1"/>
  <c r="Q20" i="2" l="1"/>
  <c r="Q40" i="2"/>
  <c r="Q61" i="2"/>
  <c r="Q75" i="2"/>
  <c r="Q92" i="2"/>
  <c r="M24" i="2"/>
  <c r="M27" i="2"/>
  <c r="M62" i="2"/>
  <c r="M61" i="2"/>
  <c r="M72" i="2"/>
  <c r="M71" i="2"/>
  <c r="M67" i="2"/>
  <c r="M83" i="2"/>
  <c r="M82" i="2"/>
  <c r="M18" i="2"/>
  <c r="M21" i="2"/>
  <c r="M20" i="2"/>
  <c r="Q24" i="2"/>
  <c r="K22" i="2"/>
  <c r="Q27" i="2"/>
  <c r="Q33" i="2"/>
  <c r="Q32" i="2"/>
  <c r="Q36" i="2"/>
  <c r="Q35" i="2"/>
  <c r="M40" i="2"/>
  <c r="K38" i="2"/>
  <c r="Q63" i="2"/>
  <c r="Q62" i="2"/>
  <c r="M60" i="2"/>
  <c r="M59" i="2"/>
  <c r="M58" i="2"/>
  <c r="N58" i="2" s="1"/>
  <c r="M78" i="2"/>
  <c r="M77" i="2"/>
  <c r="M76" i="2"/>
  <c r="M75" i="2"/>
  <c r="Q74" i="2"/>
  <c r="Q73" i="2"/>
  <c r="Q72" i="2"/>
  <c r="Q71" i="2"/>
  <c r="M70" i="2"/>
  <c r="M69" i="2"/>
  <c r="M68" i="2"/>
  <c r="Q67" i="2"/>
  <c r="M66" i="2"/>
  <c r="Q86" i="2"/>
  <c r="Q85" i="2"/>
  <c r="Q84" i="2"/>
  <c r="Q83" i="2"/>
  <c r="Q82" i="2"/>
  <c r="M81" i="2"/>
  <c r="K11" i="2"/>
  <c r="Q90" i="2"/>
  <c r="K13" i="2"/>
  <c r="K14" i="2"/>
  <c r="K51" i="2"/>
  <c r="K50" i="2"/>
  <c r="M23" i="2" l="1"/>
  <c r="K26" i="2"/>
  <c r="M84" i="2"/>
  <c r="M73" i="2"/>
  <c r="M63" i="2"/>
  <c r="Q77" i="2"/>
  <c r="Q39" i="2"/>
  <c r="Q21" i="2"/>
  <c r="K19" i="2"/>
  <c r="M85" i="2"/>
  <c r="M74" i="2"/>
  <c r="M35" i="2"/>
  <c r="Q66" i="2"/>
  <c r="Q78" i="2"/>
  <c r="M86" i="2"/>
  <c r="M36" i="2"/>
  <c r="Q81" i="2"/>
  <c r="Q23" i="2"/>
  <c r="Q76" i="2"/>
  <c r="K57" i="2"/>
  <c r="K31" i="2"/>
  <c r="M39" i="2"/>
  <c r="M32" i="2"/>
  <c r="Q68" i="2"/>
  <c r="Q58" i="2"/>
  <c r="K65" i="2"/>
  <c r="M33" i="2"/>
  <c r="Q69" i="2"/>
  <c r="Q59" i="2"/>
  <c r="Q94" i="2"/>
  <c r="K80" i="2"/>
  <c r="M94" i="2"/>
  <c r="Q70" i="2"/>
  <c r="Q60" i="2"/>
  <c r="M92" i="2"/>
  <c r="M90" i="2"/>
  <c r="K12" i="2"/>
  <c r="M88" i="2"/>
  <c r="Q88" i="2"/>
  <c r="Q18" i="2"/>
  <c r="K55" i="2" l="1"/>
  <c r="K17" i="2"/>
  <c r="K16" i="2" l="1"/>
  <c r="K53" i="2"/>
  <c r="K10" i="2"/>
  <c r="K9" i="2" l="1"/>
  <c r="H11" i="2"/>
  <c r="H12" i="2"/>
  <c r="H13" i="2"/>
  <c r="H14" i="2"/>
  <c r="H19" i="2"/>
  <c r="H22" i="2"/>
  <c r="H26" i="2"/>
  <c r="H31" i="2"/>
  <c r="H38" i="2"/>
  <c r="H57" i="2"/>
  <c r="H65" i="2"/>
  <c r="H80" i="2"/>
  <c r="R88" i="2"/>
  <c r="R35" i="2"/>
  <c r="R83" i="2"/>
  <c r="R81" i="2"/>
  <c r="R76" i="2"/>
  <c r="R75" i="2"/>
  <c r="R74" i="2"/>
  <c r="R73" i="2"/>
  <c r="R71" i="2"/>
  <c r="R70" i="2"/>
  <c r="R69" i="2"/>
  <c r="R68" i="2"/>
  <c r="R67" i="2"/>
  <c r="R66" i="2"/>
  <c r="R63" i="2"/>
  <c r="R62" i="2"/>
  <c r="R61" i="2"/>
  <c r="R60" i="2"/>
  <c r="R59" i="2"/>
  <c r="R40" i="2"/>
  <c r="R39" i="2"/>
  <c r="R33" i="2"/>
  <c r="R32" i="2"/>
  <c r="R27" i="2"/>
  <c r="R24" i="2"/>
  <c r="R23" i="2"/>
  <c r="R21" i="2"/>
  <c r="R20" i="2"/>
  <c r="R18" i="2"/>
  <c r="R94" i="2"/>
  <c r="R86" i="2"/>
  <c r="R85" i="2"/>
  <c r="R84" i="2"/>
  <c r="R82" i="2"/>
  <c r="P80" i="2"/>
  <c r="Q80" i="2" s="1"/>
  <c r="R78" i="2"/>
  <c r="R77" i="2"/>
  <c r="R72" i="2"/>
  <c r="P65" i="2"/>
  <c r="Q65" i="2" s="1"/>
  <c r="P57" i="2"/>
  <c r="Q57" i="2" s="1"/>
  <c r="R51" i="2"/>
  <c r="Q51" i="2"/>
  <c r="P51" i="2"/>
  <c r="P38" i="2"/>
  <c r="Q38" i="2" s="1"/>
  <c r="P31" i="2"/>
  <c r="Q31" i="2" s="1"/>
  <c r="P26" i="2"/>
  <c r="Q26" i="2" s="1"/>
  <c r="P22" i="2"/>
  <c r="Q22" i="2" s="1"/>
  <c r="P19" i="2"/>
  <c r="Q19" i="2" s="1"/>
  <c r="P14" i="2"/>
  <c r="Q14" i="2" s="1"/>
  <c r="P13" i="2"/>
  <c r="Q13" i="2" s="1"/>
  <c r="P12" i="2"/>
  <c r="Q12" i="2" s="1"/>
  <c r="P11" i="2"/>
  <c r="Q11" i="2" s="1"/>
  <c r="K29" i="2" l="1"/>
  <c r="H17" i="2"/>
  <c r="H16" i="2" s="1"/>
  <c r="H55" i="2"/>
  <c r="H10" i="2" s="1"/>
  <c r="H9" i="2" s="1"/>
  <c r="P17" i="2"/>
  <c r="P55" i="2"/>
  <c r="Q55" i="2" s="1"/>
  <c r="P16" i="2" l="1"/>
  <c r="Q16" i="2" s="1"/>
  <c r="Q17" i="2"/>
  <c r="K44" i="2"/>
  <c r="K42" i="2"/>
  <c r="H29" i="2"/>
  <c r="H42" i="2" s="1"/>
  <c r="H53" i="2"/>
  <c r="P53" i="2"/>
  <c r="Q53" i="2" s="1"/>
  <c r="P10" i="2"/>
  <c r="Q10" i="2" s="1"/>
  <c r="H44" i="2" l="1"/>
  <c r="P9" i="2"/>
  <c r="Q9" i="2" s="1"/>
  <c r="P29" i="2" l="1"/>
  <c r="Q29" i="2" s="1"/>
  <c r="P42" i="2" l="1"/>
  <c r="Q42" i="2" s="1"/>
  <c r="P44" i="2"/>
  <c r="Q44" i="2" s="1"/>
  <c r="L51" i="2" l="1"/>
  <c r="L80" i="2" l="1"/>
  <c r="M80" i="2" s="1"/>
  <c r="L65" i="2"/>
  <c r="M65" i="2" s="1"/>
  <c r="L57" i="2"/>
  <c r="M57" i="2" s="1"/>
  <c r="L38" i="2"/>
  <c r="M38" i="2" s="1"/>
  <c r="L31" i="2"/>
  <c r="M31" i="2" s="1"/>
  <c r="L26" i="2"/>
  <c r="M26" i="2" s="1"/>
  <c r="L22" i="2"/>
  <c r="M22" i="2" s="1"/>
  <c r="L19" i="2"/>
  <c r="M19" i="2" s="1"/>
  <c r="L11" i="2"/>
  <c r="M11" i="2" s="1"/>
  <c r="L12" i="2"/>
  <c r="M12" i="2" s="1"/>
  <c r="L13" i="2"/>
  <c r="M13" i="2" s="1"/>
  <c r="L14" i="2"/>
  <c r="M14" i="2" s="1"/>
  <c r="G80" i="2"/>
  <c r="R80" i="2" s="1"/>
  <c r="G65" i="2"/>
  <c r="R65" i="2" s="1"/>
  <c r="G57" i="2"/>
  <c r="R57" i="2" s="1"/>
  <c r="G38" i="2"/>
  <c r="R38" i="2" s="1"/>
  <c r="G31" i="2"/>
  <c r="R31" i="2" s="1"/>
  <c r="G26" i="2"/>
  <c r="R26" i="2" s="1"/>
  <c r="G22" i="2"/>
  <c r="R22" i="2" s="1"/>
  <c r="G19" i="2"/>
  <c r="R19" i="2" s="1"/>
  <c r="G11" i="2"/>
  <c r="R11" i="2" s="1"/>
  <c r="G12" i="2"/>
  <c r="G13" i="2"/>
  <c r="G14" i="2"/>
  <c r="R14" i="2" s="1"/>
  <c r="G17" i="2" l="1"/>
  <c r="L17" i="2"/>
  <c r="G55" i="2"/>
  <c r="L55" i="2"/>
  <c r="N94" i="2"/>
  <c r="N88" i="2"/>
  <c r="N86" i="2"/>
  <c r="N85" i="2"/>
  <c r="N84" i="2"/>
  <c r="N83" i="2"/>
  <c r="N82" i="2"/>
  <c r="N81" i="2"/>
  <c r="N78" i="2"/>
  <c r="N77" i="2"/>
  <c r="N76" i="2"/>
  <c r="N75" i="2"/>
  <c r="N74" i="2"/>
  <c r="N73" i="2"/>
  <c r="N72" i="2"/>
  <c r="N71" i="2"/>
  <c r="N70" i="2"/>
  <c r="N69" i="2"/>
  <c r="N68" i="2"/>
  <c r="N67" i="2"/>
  <c r="N63" i="2"/>
  <c r="N62" i="2"/>
  <c r="N61" i="2"/>
  <c r="N60" i="2"/>
  <c r="N59" i="2"/>
  <c r="N40" i="2"/>
  <c r="N39" i="2"/>
  <c r="N35" i="2"/>
  <c r="N33" i="2"/>
  <c r="N32" i="2"/>
  <c r="N27" i="2"/>
  <c r="N18" i="2"/>
  <c r="N20" i="2"/>
  <c r="N21" i="2"/>
  <c r="N23" i="2"/>
  <c r="N24" i="2"/>
  <c r="L53" i="2" l="1"/>
  <c r="M53" i="2" s="1"/>
  <c r="M55" i="2"/>
  <c r="L16" i="2"/>
  <c r="M16" i="2" s="1"/>
  <c r="M17" i="2"/>
  <c r="G10" i="2"/>
  <c r="R55" i="2"/>
  <c r="G16" i="2"/>
  <c r="R16" i="2" s="1"/>
  <c r="R17" i="2"/>
  <c r="G53" i="2"/>
  <c r="R53" i="2" s="1"/>
  <c r="L10" i="2"/>
  <c r="L9" i="2" l="1"/>
  <c r="M10" i="2"/>
  <c r="G9" i="2"/>
  <c r="R10" i="2"/>
  <c r="N80" i="2"/>
  <c r="N65" i="2"/>
  <c r="N57" i="2"/>
  <c r="N51" i="2"/>
  <c r="M51" i="2"/>
  <c r="B47" i="2"/>
  <c r="N38" i="2"/>
  <c r="N31" i="2"/>
  <c r="N26" i="2"/>
  <c r="N22" i="2"/>
  <c r="N19" i="2"/>
  <c r="N14" i="2"/>
  <c r="N11" i="2"/>
  <c r="L29" i="2" l="1"/>
  <c r="M9" i="2"/>
  <c r="R9" i="2"/>
  <c r="G29" i="2"/>
  <c r="N55" i="2"/>
  <c r="L44" i="2" l="1"/>
  <c r="M44" i="2" s="1"/>
  <c r="M29" i="2"/>
  <c r="L42" i="2"/>
  <c r="M42" i="2" s="1"/>
  <c r="R29" i="2"/>
  <c r="G44" i="2"/>
  <c r="R44" i="2" s="1"/>
  <c r="G42" i="2"/>
  <c r="R42" i="2" s="1"/>
  <c r="N53" i="2"/>
  <c r="N9" i="2"/>
  <c r="N16" i="2"/>
  <c r="N17" i="2"/>
  <c r="N10" i="2" l="1"/>
  <c r="N29" i="2" l="1"/>
  <c r="N44" i="2"/>
  <c r="N42" i="2" l="1"/>
</calcChain>
</file>

<file path=xl/sharedStrings.xml><?xml version="1.0" encoding="utf-8"?>
<sst xmlns="http://schemas.openxmlformats.org/spreadsheetml/2006/main" count="101" uniqueCount="74">
  <si>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</si>
  <si>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</si>
  <si>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</si>
  <si>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</si>
  <si>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</si>
  <si>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</si>
  <si>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</si>
  <si>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</si>
  <si>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</si>
  <si>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</si>
  <si>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</si>
  <si>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</si>
  <si>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</si>
  <si>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</si>
  <si>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</si>
  <si>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</si>
  <si>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</si>
  <si>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</si>
  <si>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</si>
  <si>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</si>
  <si>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</si>
  <si>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</si>
  <si>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</si>
  <si>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</si>
  <si>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</si>
  <si>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</si>
  <si>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</si>
  <si>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</si>
  <si>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</si>
  <si>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</si>
  <si>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</si>
  <si>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</si>
  <si>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</si>
  <si>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</si>
  <si>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</si>
  <si>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</si>
  <si>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</si>
  <si>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</si>
  <si>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</si>
  <si>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</si>
  <si>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</si>
  <si>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</si>
  <si>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</si>
  <si>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</si>
  <si>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</si>
  <si>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</si>
  <si>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</si>
  <si>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</si>
  <si>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</si>
  <si>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</si>
  <si>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</si>
  <si>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</si>
  <si>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</si>
  <si>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</si>
  <si>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</si>
  <si>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</si>
  <si>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</si>
  <si>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</si>
  <si>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</si>
  <si>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</si>
  <si>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</si>
  <si>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</si>
  <si>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</si>
  <si>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</si>
  <si>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</si>
  <si>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</si>
  <si>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</si>
  <si>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</si>
  <si>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</si>
  <si>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</si>
  <si>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</si>
  <si>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First Supplementary Estimates</t>
  </si>
  <si>
    <t>August 29, 2025</t>
  </si>
  <si>
    <t>Apr -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</si>
</sst>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showGridLines="0" tabSelected="1" zoomScale="80" zoomScaleNormal="80" workbookViewId="0">
      <pane xSplit="5" ySplit="7" topLeftCell="F65" activePane="bottomRight" state="frozen"/>
      <selection pane="topRight" activeCell="F1" sqref="F1"/>
      <selection pane="bottomLeft" activeCell="A8" sqref="A8"/>
      <selection pane="bottomRight" activeCell="L8" sqref="L8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0" width="11.61328125" style="20" customWidth="1"/>
    <col min="11" max="11" width="12.84375" style="20" customWidth="1"/>
    <col min="12" max="12" width="18.921875" style="20" customWidth="1"/>
    <col min="13" max="13" width="13.69140625" style="20" customWidth="1"/>
    <col min="14" max="14" width="9.3828125" style="10" customWidth="1"/>
    <col min="15" max="15" width="2.15234375" style="10" customWidth="1"/>
    <col min="16" max="16" width="11.61328125" style="20" bestFit="1" customWidth="1"/>
    <col min="17" max="17" width="12.3828125" style="20" customWidth="1"/>
    <col min="18" max="18" width="11" style="10" customWidth="1"/>
    <col min="19" max="16384" width="8.921875" style="4"/>
  </cols>
  <sheetData>
    <row r="1" spans="2:19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P1" s="19"/>
      <c r="Q1" s="19"/>
    </row>
    <row r="2" spans="2:19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P2" s="19"/>
      <c r="Q2" s="19"/>
    </row>
    <row r="3" spans="2:19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P3" s="19"/>
      <c r="Q3" s="19"/>
    </row>
    <row r="4" spans="2:19" x14ac:dyDescent="0.35">
      <c r="B4" s="2" t="s">
        <v>14</v>
      </c>
      <c r="C4" s="2"/>
      <c r="D4" s="2"/>
      <c r="E4" s="2"/>
      <c r="F4" s="2"/>
    </row>
    <row r="5" spans="2:19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P5" s="19"/>
      <c r="Q5" s="19"/>
    </row>
    <row r="6" spans="2:19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44" t="s">
        <v>49</v>
      </c>
      <c r="L6" s="47" t="s">
        <v>71</v>
      </c>
      <c r="M6" s="21"/>
      <c r="N6" s="11"/>
      <c r="O6" s="11"/>
      <c r="P6" s="44" t="s">
        <v>51</v>
      </c>
      <c r="Q6" s="21"/>
      <c r="R6" s="11"/>
    </row>
    <row r="7" spans="2:19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45" t="s">
        <v>73</v>
      </c>
      <c r="L7" s="45" t="s">
        <v>73</v>
      </c>
      <c r="M7" s="30" t="s">
        <v>36</v>
      </c>
      <c r="N7" s="12" t="s">
        <v>39</v>
      </c>
      <c r="O7" s="12"/>
      <c r="P7" s="45" t="s">
        <v>73</v>
      </c>
      <c r="Q7" s="30" t="s">
        <v>36</v>
      </c>
      <c r="R7" s="12" t="s">
        <v>39</v>
      </c>
    </row>
    <row r="9" spans="2:19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" si="2">SUM(K10:K14)</f>
        <v>375202.92271530948</v>
      </c>
      <c r="L9" s="25">
        <f t="shared" ref="L9" si="3">SUM(L10:L14)</f>
        <v>367494.63145786093</v>
      </c>
      <c r="M9" s="37">
        <f t="shared" ref="M9:M14" si="4">K9-L9</f>
        <v>7708.2912574485526</v>
      </c>
      <c r="N9" s="13">
        <f t="shared" ref="N9:N14" si="5">M9/ABS(L9)</f>
        <v>2.0975248609400244E-2</v>
      </c>
      <c r="O9" s="13"/>
      <c r="P9" s="25">
        <f t="shared" ref="P9" si="6">SUM(P10:P14)</f>
        <v>301880.1368976626</v>
      </c>
      <c r="Q9" s="25">
        <f t="shared" ref="Q9:Q14" si="7">K9-P9</f>
        <v>73322.785817646887</v>
      </c>
      <c r="R9" s="13">
        <f t="shared" ref="R9:R11" si="8">Q9/ABS(P9)</f>
        <v>0.2428870828374618</v>
      </c>
    </row>
    <row r="10" spans="2:19" x14ac:dyDescent="0.35">
      <c r="B10" s="2"/>
      <c r="C10" s="2" t="s">
        <v>9</v>
      </c>
      <c r="D10" s="2"/>
      <c r="E10" s="2"/>
      <c r="F10" s="2"/>
      <c r="G10" s="23">
        <f t="shared" ref="G10:L10" si="9">G55</f>
        <v>67665.022052820001</v>
      </c>
      <c r="H10" s="23">
        <f t="shared" si="9"/>
        <v>69681.086521499994</v>
      </c>
      <c r="I10" s="23">
        <f t="shared" si="9"/>
        <v>75959.499483784006</v>
      </c>
      <c r="J10" s="23">
        <f t="shared" si="9"/>
        <v>73376.514952254001</v>
      </c>
      <c r="K10" s="23">
        <f t="shared" si="9"/>
        <v>286682.12301035796</v>
      </c>
      <c r="L10" s="23">
        <f t="shared" si="9"/>
        <v>280764.59906917089</v>
      </c>
      <c r="M10" s="46">
        <f t="shared" si="4"/>
        <v>5917.5239411870716</v>
      </c>
      <c r="N10" s="14">
        <f t="shared" si="5"/>
        <v>2.1076460354352559E-2</v>
      </c>
      <c r="O10" s="14"/>
      <c r="P10" s="23">
        <f>P55</f>
        <v>270839.68170758005</v>
      </c>
      <c r="Q10" s="23">
        <f t="shared" si="7"/>
        <v>15842.441302777908</v>
      </c>
      <c r="R10" s="14">
        <f t="shared" si="8"/>
        <v>5.8493796783747005E-2</v>
      </c>
    </row>
    <row r="11" spans="2:19" x14ac:dyDescent="0.35">
      <c r="B11" s="2"/>
      <c r="C11" s="2" t="s">
        <v>15</v>
      </c>
      <c r="D11" s="2"/>
      <c r="E11" s="2"/>
      <c r="F11" s="2"/>
      <c r="G11" s="23">
        <f t="shared" ref="G11:L11" si="10">G88</f>
        <v>5898.56221396</v>
      </c>
      <c r="H11" s="23">
        <f t="shared" si="10"/>
        <v>4614.2396835700001</v>
      </c>
      <c r="I11" s="23">
        <f t="shared" si="10"/>
        <v>7865.9500028800003</v>
      </c>
      <c r="J11" s="23">
        <f t="shared" si="10"/>
        <v>69407.728855559995</v>
      </c>
      <c r="K11" s="23">
        <f t="shared" si="10"/>
        <v>87786.480755969998</v>
      </c>
      <c r="L11" s="23">
        <f t="shared" si="10"/>
        <v>84675.44837449331</v>
      </c>
      <c r="M11" s="46">
        <f t="shared" si="4"/>
        <v>3111.0323814766889</v>
      </c>
      <c r="N11" s="14">
        <f t="shared" si="5"/>
        <v>3.6740666169461013E-2</v>
      </c>
      <c r="O11" s="14"/>
      <c r="P11" s="23">
        <f>P88</f>
        <v>27549.291363219323</v>
      </c>
      <c r="Q11" s="23">
        <f t="shared" si="7"/>
        <v>60237.189392750675</v>
      </c>
      <c r="R11" s="14">
        <f t="shared" si="8"/>
        <v>2.1865240959762948</v>
      </c>
    </row>
    <row r="12" spans="2:19" x14ac:dyDescent="0.35">
      <c r="B12" s="2"/>
      <c r="C12" s="2" t="s">
        <v>11</v>
      </c>
      <c r="D12" s="2"/>
      <c r="E12" s="2"/>
      <c r="F12" s="2"/>
      <c r="G12" s="23">
        <f t="shared" ref="G12:L12" si="11">G90</f>
        <v>0</v>
      </c>
      <c r="H12" s="23">
        <f t="shared" si="11"/>
        <v>0</v>
      </c>
      <c r="I12" s="23">
        <f t="shared" si="11"/>
        <v>0</v>
      </c>
      <c r="J12" s="23">
        <f t="shared" si="11"/>
        <v>0</v>
      </c>
      <c r="K12" s="23">
        <f t="shared" si="11"/>
        <v>0</v>
      </c>
      <c r="L12" s="23">
        <f t="shared" si="11"/>
        <v>0</v>
      </c>
      <c r="M12" s="46">
        <f t="shared" si="4"/>
        <v>0</v>
      </c>
      <c r="N12" s="14">
        <v>0</v>
      </c>
      <c r="O12" s="14"/>
      <c r="P12" s="23">
        <f>P90</f>
        <v>0</v>
      </c>
      <c r="Q12" s="23">
        <f t="shared" si="7"/>
        <v>0</v>
      </c>
      <c r="R12" s="14">
        <v>0</v>
      </c>
    </row>
    <row r="13" spans="2:19" x14ac:dyDescent="0.35">
      <c r="B13" s="2"/>
      <c r="C13" s="2" t="s">
        <v>16</v>
      </c>
      <c r="D13" s="2"/>
      <c r="E13" s="2"/>
      <c r="F13" s="2"/>
      <c r="G13" s="23">
        <f t="shared" ref="G13:L13" si="12">G92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46">
        <f t="shared" si="4"/>
        <v>0</v>
      </c>
      <c r="N13" s="14">
        <v>0</v>
      </c>
      <c r="O13" s="14"/>
      <c r="P13" s="23">
        <f>P92</f>
        <v>0</v>
      </c>
      <c r="Q13" s="23">
        <f t="shared" si="7"/>
        <v>0</v>
      </c>
      <c r="R13" s="14">
        <v>0</v>
      </c>
      <c r="S13" s="9"/>
    </row>
    <row r="14" spans="2:19" x14ac:dyDescent="0.35">
      <c r="B14" s="2"/>
      <c r="C14" s="2" t="s">
        <v>13</v>
      </c>
      <c r="D14" s="2"/>
      <c r="E14" s="2"/>
      <c r="F14" s="2"/>
      <c r="G14" s="23">
        <f t="shared" ref="G14:L14" si="13">G94</f>
        <v>375.4973825670001</v>
      </c>
      <c r="H14" s="23">
        <f t="shared" si="13"/>
        <v>0</v>
      </c>
      <c r="I14" s="23">
        <f t="shared" si="13"/>
        <v>129.07633596049999</v>
      </c>
      <c r="J14" s="23">
        <f t="shared" si="13"/>
        <v>229.74523045399997</v>
      </c>
      <c r="K14" s="23">
        <f t="shared" si="13"/>
        <v>734.31894898150006</v>
      </c>
      <c r="L14" s="23">
        <f t="shared" si="13"/>
        <v>2054.5840141967501</v>
      </c>
      <c r="M14" s="46">
        <f t="shared" si="4"/>
        <v>-1320.2650652152502</v>
      </c>
      <c r="N14" s="14">
        <f t="shared" si="5"/>
        <v>-0.64259482994732364</v>
      </c>
      <c r="O14" s="14"/>
      <c r="P14" s="23">
        <f>P94</f>
        <v>3491.1638268632005</v>
      </c>
      <c r="Q14" s="23">
        <f t="shared" si="7"/>
        <v>-2756.8448778817005</v>
      </c>
      <c r="R14" s="14">
        <f t="shared" ref="R14" si="14">Q14/ABS(P14)</f>
        <v>-0.78966356624940082</v>
      </c>
    </row>
    <row r="15" spans="2:19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14"/>
      <c r="O15" s="14"/>
      <c r="P15" s="24"/>
      <c r="Q15" s="24"/>
      <c r="R15" s="14"/>
    </row>
    <row r="16" spans="2:19" s="5" customFormat="1" x14ac:dyDescent="0.35">
      <c r="B16" s="5" t="s">
        <v>2</v>
      </c>
      <c r="C16" s="6"/>
      <c r="D16" s="6"/>
      <c r="E16" s="6"/>
      <c r="F16" s="6"/>
      <c r="G16" s="25">
        <f t="shared" ref="G16:L16" si="15">G17+G26</f>
        <v>89439.686284812997</v>
      </c>
      <c r="H16" s="25">
        <f t="shared" ref="H16:K16" si="16">H17+H26</f>
        <v>94440.407223120026</v>
      </c>
      <c r="I16" s="25">
        <f t="shared" ref="I16:J16" si="17">I17+I26</f>
        <v>86556.972921850014</v>
      </c>
      <c r="J16" s="25">
        <f t="shared" si="17"/>
        <v>104308.50514538997</v>
      </c>
      <c r="K16" s="25">
        <f t="shared" si="16"/>
        <v>374745.571575173</v>
      </c>
      <c r="L16" s="25">
        <f t="shared" si="15"/>
        <v>379175.01312598848</v>
      </c>
      <c r="M16" s="37">
        <f>K16-L16</f>
        <v>-4429.441550815478</v>
      </c>
      <c r="N16" s="13">
        <f>M16/ABS(L16)</f>
        <v>-1.1681786503541855E-2</v>
      </c>
      <c r="O16" s="13"/>
      <c r="P16" s="25">
        <f t="shared" ref="P16" si="18">P17+P26</f>
        <v>336161.89165489003</v>
      </c>
      <c r="Q16" s="25">
        <f t="shared" ref="Q16:Q24" si="19">K16-P16</f>
        <v>38583.679920282972</v>
      </c>
      <c r="R16" s="13">
        <f>Q16/ABS(P16)</f>
        <v>0.11477707877695335</v>
      </c>
    </row>
    <row r="17" spans="2:18" x14ac:dyDescent="0.35">
      <c r="B17" s="2"/>
      <c r="C17" s="2" t="s">
        <v>17</v>
      </c>
      <c r="D17" s="2"/>
      <c r="E17" s="2"/>
      <c r="F17" s="2"/>
      <c r="G17" s="23">
        <f t="shared" ref="G17:L17" si="20">G18+G19+G22</f>
        <v>89173.117848292997</v>
      </c>
      <c r="H17" s="23">
        <f t="shared" si="20"/>
        <v>89041.842574240029</v>
      </c>
      <c r="I17" s="23">
        <f t="shared" si="20"/>
        <v>83413.023296260013</v>
      </c>
      <c r="J17" s="23">
        <f t="shared" si="20"/>
        <v>99221.838802439961</v>
      </c>
      <c r="K17" s="23">
        <f t="shared" si="20"/>
        <v>360849.822521233</v>
      </c>
      <c r="L17" s="23">
        <f t="shared" si="20"/>
        <v>363447.69842448737</v>
      </c>
      <c r="M17" s="46">
        <f t="shared" ref="M17:M24" si="21">K17-L17</f>
        <v>-2597.8759032543749</v>
      </c>
      <c r="N17" s="14">
        <f t="shared" ref="N17:N24" si="22">M17/ABS(L17)</f>
        <v>-7.1478672571484974E-3</v>
      </c>
      <c r="O17" s="14"/>
      <c r="P17" s="23">
        <f>P18+P19+P22</f>
        <v>316785.35385951004</v>
      </c>
      <c r="Q17" s="23">
        <f t="shared" si="19"/>
        <v>44064.46866172296</v>
      </c>
      <c r="R17" s="14">
        <f t="shared" ref="R17:R24" si="23">Q17/ABS(P17)</f>
        <v>0.13909881920003456</v>
      </c>
    </row>
    <row r="18" spans="2:18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46">
        <f t="shared" ref="K18" si="24">SUM(G18:J18)</f>
        <v>132705.77606127301</v>
      </c>
      <c r="L18" s="23">
        <v>133742.29649739305</v>
      </c>
      <c r="M18" s="46">
        <f t="shared" si="21"/>
        <v>-1036.5204361200449</v>
      </c>
      <c r="N18" s="14">
        <f t="shared" si="22"/>
        <v>-7.7501318824763051E-3</v>
      </c>
      <c r="O18" s="14"/>
      <c r="P18" s="23">
        <v>113306.30681503002</v>
      </c>
      <c r="Q18" s="23">
        <f t="shared" si="19"/>
        <v>19399.469246242981</v>
      </c>
      <c r="R18" s="14">
        <f t="shared" si="23"/>
        <v>0.17121261641606741</v>
      </c>
    </row>
    <row r="19" spans="2:18" x14ac:dyDescent="0.35">
      <c r="B19" s="2"/>
      <c r="C19" s="2"/>
      <c r="D19" s="2" t="s">
        <v>43</v>
      </c>
      <c r="E19" s="2"/>
      <c r="F19" s="2"/>
      <c r="G19" s="23">
        <f t="shared" ref="G19:L19" si="25">G20+G21</f>
        <v>42100.017</v>
      </c>
      <c r="H19" s="23">
        <f t="shared" si="25"/>
        <v>44017.669000000002</v>
      </c>
      <c r="I19" s="23">
        <f t="shared" si="25"/>
        <v>41982.146999999997</v>
      </c>
      <c r="J19" s="23">
        <f t="shared" si="25"/>
        <v>47613.900999999998</v>
      </c>
      <c r="K19" s="23">
        <f t="shared" si="25"/>
        <v>175713.734</v>
      </c>
      <c r="L19" s="23">
        <f t="shared" si="25"/>
        <v>175745.11830114244</v>
      </c>
      <c r="M19" s="46">
        <f t="shared" si="21"/>
        <v>-31.38430114244693</v>
      </c>
      <c r="N19" s="14">
        <f t="shared" si="22"/>
        <v>-1.7857850872801692E-4</v>
      </c>
      <c r="O19" s="14"/>
      <c r="P19" s="23">
        <f>P20+P21</f>
        <v>147484.73199999999</v>
      </c>
      <c r="Q19" s="23">
        <f t="shared" si="19"/>
        <v>28229.002000000008</v>
      </c>
      <c r="R19" s="14">
        <f t="shared" si="23"/>
        <v>0.19140287687541793</v>
      </c>
    </row>
    <row r="20" spans="2:18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46">
        <f t="shared" ref="K20:K21" si="26">SUM(G20:J20)</f>
        <v>164307.60123155999</v>
      </c>
      <c r="L20" s="23">
        <v>164916.69147735997</v>
      </c>
      <c r="M20" s="46">
        <f t="shared" si="21"/>
        <v>-609.0902457999764</v>
      </c>
      <c r="N20" s="14">
        <f t="shared" si="22"/>
        <v>-3.6933207933266916E-3</v>
      </c>
      <c r="O20" s="14"/>
      <c r="P20" s="23">
        <v>139252.56455943</v>
      </c>
      <c r="Q20" s="23">
        <f t="shared" si="19"/>
        <v>25055.036672129994</v>
      </c>
      <c r="R20" s="14">
        <f t="shared" si="23"/>
        <v>0.17992513639802335</v>
      </c>
    </row>
    <row r="21" spans="2:18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46">
        <f t="shared" si="26"/>
        <v>11406.13276844</v>
      </c>
      <c r="L21" s="23">
        <v>10828.426823782471</v>
      </c>
      <c r="M21" s="46">
        <f t="shared" si="21"/>
        <v>577.70594465752947</v>
      </c>
      <c r="N21" s="14">
        <f t="shared" si="22"/>
        <v>5.3350865648250409E-2</v>
      </c>
      <c r="O21" s="14"/>
      <c r="P21" s="23">
        <v>8232.1674405699996</v>
      </c>
      <c r="Q21" s="23">
        <f t="shared" si="19"/>
        <v>3173.9653278700007</v>
      </c>
      <c r="R21" s="14">
        <f t="shared" si="23"/>
        <v>0.38555645895004215</v>
      </c>
    </row>
    <row r="22" spans="2:18" x14ac:dyDescent="0.35">
      <c r="B22" s="2"/>
      <c r="C22" s="2"/>
      <c r="D22" s="2" t="s">
        <v>25</v>
      </c>
      <c r="E22" s="2"/>
      <c r="F22" s="2"/>
      <c r="G22" s="23">
        <f t="shared" ref="G22:L22" si="27">G23+G24</f>
        <v>11374.11815604</v>
      </c>
      <c r="H22" s="23">
        <f t="shared" ref="H22:K22" si="28">H23+H24</f>
        <v>16231.143917810001</v>
      </c>
      <c r="I22" s="23">
        <f t="shared" ref="I22:J22" si="29">I23+I24</f>
        <v>9488.9631475499991</v>
      </c>
      <c r="J22" s="23">
        <f t="shared" si="29"/>
        <v>15336.087238559998</v>
      </c>
      <c r="K22" s="23">
        <f t="shared" si="28"/>
        <v>52430.312459959998</v>
      </c>
      <c r="L22" s="23">
        <f t="shared" si="27"/>
        <v>53960.283625951823</v>
      </c>
      <c r="M22" s="46">
        <f t="shared" si="21"/>
        <v>-1529.9711659918248</v>
      </c>
      <c r="N22" s="14">
        <f t="shared" si="22"/>
        <v>-2.8353653153446286E-2</v>
      </c>
      <c r="O22" s="14"/>
      <c r="P22" s="23">
        <f t="shared" ref="P22" si="30">P23+P24</f>
        <v>55994.315044480005</v>
      </c>
      <c r="Q22" s="23">
        <f t="shared" si="19"/>
        <v>-3564.0025845200071</v>
      </c>
      <c r="R22" s="14">
        <f t="shared" si="23"/>
        <v>-6.3649364791566479E-2</v>
      </c>
    </row>
    <row r="23" spans="2:18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46">
        <f t="shared" ref="K23:K24" si="31">SUM(G23:J23)</f>
        <v>19391.28094036</v>
      </c>
      <c r="L23" s="23">
        <v>19414.416861451919</v>
      </c>
      <c r="M23" s="46">
        <f t="shared" si="21"/>
        <v>-23.135921091918135</v>
      </c>
      <c r="N23" s="14">
        <f t="shared" si="22"/>
        <v>-1.1916876647402894E-3</v>
      </c>
      <c r="O23" s="14"/>
      <c r="P23" s="23">
        <v>19743.718746570004</v>
      </c>
      <c r="Q23" s="23">
        <f t="shared" si="19"/>
        <v>-352.43780621000406</v>
      </c>
      <c r="R23" s="14">
        <f t="shared" si="23"/>
        <v>-1.7850629394284279E-2</v>
      </c>
    </row>
    <row r="24" spans="2:18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46">
        <f t="shared" si="31"/>
        <v>33039.031519600001</v>
      </c>
      <c r="L24" s="23">
        <v>34545.8667644999</v>
      </c>
      <c r="M24" s="46">
        <f t="shared" si="21"/>
        <v>-1506.8352448998994</v>
      </c>
      <c r="N24" s="14">
        <f t="shared" si="22"/>
        <v>-4.3618394500622479E-2</v>
      </c>
      <c r="O24" s="14"/>
      <c r="P24" s="23">
        <v>36250.59629791</v>
      </c>
      <c r="Q24" s="23">
        <f t="shared" si="19"/>
        <v>-3211.5647783099994</v>
      </c>
      <c r="R24" s="14">
        <f t="shared" si="23"/>
        <v>-8.8593433109820582E-2</v>
      </c>
    </row>
    <row r="25" spans="2:18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14"/>
      <c r="O25" s="14"/>
      <c r="P25" s="24"/>
      <c r="Q25" s="24"/>
      <c r="R25" s="14"/>
    </row>
    <row r="26" spans="2:18" x14ac:dyDescent="0.35">
      <c r="B26" s="2"/>
      <c r="C26" s="2" t="s">
        <v>18</v>
      </c>
      <c r="D26" s="2"/>
      <c r="E26" s="2"/>
      <c r="F26" s="2"/>
      <c r="G26" s="23">
        <f t="shared" ref="G26:L26" si="32">G27</f>
        <v>266.56843652000003</v>
      </c>
      <c r="H26" s="23">
        <f t="shared" si="32"/>
        <v>5398.5646488800003</v>
      </c>
      <c r="I26" s="23">
        <f t="shared" si="32"/>
        <v>3143.9496255900003</v>
      </c>
      <c r="J26" s="23">
        <f t="shared" si="32"/>
        <v>5086.6663429499995</v>
      </c>
      <c r="K26" s="23">
        <f t="shared" si="32"/>
        <v>13895.749053940002</v>
      </c>
      <c r="L26" s="23">
        <f t="shared" si="32"/>
        <v>15727.314701501113</v>
      </c>
      <c r="M26" s="46">
        <f t="shared" ref="M26:M27" si="33">K26-L26</f>
        <v>-1831.5656475611104</v>
      </c>
      <c r="N26" s="14">
        <f t="shared" ref="N26:N27" si="34">M26/ABS(L26)</f>
        <v>-0.11645762053621871</v>
      </c>
      <c r="O26" s="14"/>
      <c r="P26" s="23">
        <f>P27</f>
        <v>19376.537795379998</v>
      </c>
      <c r="Q26" s="23">
        <f t="shared" ref="Q26:Q27" si="35">K26-P26</f>
        <v>-5480.7887414399956</v>
      </c>
      <c r="R26" s="14">
        <f t="shared" ref="R26:R27" si="36">Q26/ABS(P26)</f>
        <v>-0.28285696853164322</v>
      </c>
    </row>
    <row r="27" spans="2:18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46">
        <f t="shared" ref="K27" si="37">SUM(G27:J27)</f>
        <v>13895.749053940002</v>
      </c>
      <c r="L27" s="23">
        <v>15727.314701501113</v>
      </c>
      <c r="M27" s="46">
        <f t="shared" si="33"/>
        <v>-1831.5656475611104</v>
      </c>
      <c r="N27" s="14">
        <f t="shared" si="34"/>
        <v>-0.11645762053621871</v>
      </c>
      <c r="O27" s="14"/>
      <c r="P27" s="23">
        <v>19376.537795379998</v>
      </c>
      <c r="Q27" s="23">
        <f t="shared" si="35"/>
        <v>-5480.7887414399956</v>
      </c>
      <c r="R27" s="14">
        <f t="shared" si="36"/>
        <v>-0.28285696853164322</v>
      </c>
    </row>
    <row r="28" spans="2:18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14"/>
      <c r="O28" s="14"/>
      <c r="P28" s="24"/>
      <c r="Q28" s="24"/>
      <c r="R28" s="14"/>
    </row>
    <row r="29" spans="2:18" s="5" customFormat="1" x14ac:dyDescent="0.35">
      <c r="B29" s="5" t="s">
        <v>3</v>
      </c>
      <c r="C29" s="6"/>
      <c r="D29" s="6"/>
      <c r="E29" s="6"/>
      <c r="F29" s="6"/>
      <c r="G29" s="25">
        <f t="shared" ref="G29:L29" si="38">+G9-G16</f>
        <v>-15500.604635465992</v>
      </c>
      <c r="H29" s="25">
        <f t="shared" si="38"/>
        <v>-20145.081018050027</v>
      </c>
      <c r="I29" s="25">
        <f t="shared" si="38"/>
        <v>-2602.4470992255083</v>
      </c>
      <c r="J29" s="25">
        <f t="shared" si="38"/>
        <v>38705.483892878023</v>
      </c>
      <c r="K29" s="25">
        <f t="shared" si="38"/>
        <v>457.35114013648126</v>
      </c>
      <c r="L29" s="25">
        <f t="shared" si="38"/>
        <v>-11680.381668127549</v>
      </c>
      <c r="M29" s="37">
        <f t="shared" ref="M29:M31" si="39">K29-L29</f>
        <v>12137.732808264031</v>
      </c>
      <c r="N29" s="13">
        <f>M29/ABS(L29)</f>
        <v>1.0391554962098939</v>
      </c>
      <c r="O29" s="13"/>
      <c r="P29" s="25">
        <f>+P9-P16</f>
        <v>-34281.754757227434</v>
      </c>
      <c r="Q29" s="25">
        <f t="shared" ref="Q29:Q31" si="40">K29-P29</f>
        <v>34739.105897363916</v>
      </c>
      <c r="R29" s="13">
        <f>Q29/ABS(P29)</f>
        <v>1.0133409489501135</v>
      </c>
    </row>
    <row r="30" spans="2:18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14"/>
      <c r="O30" s="14"/>
      <c r="P30" s="25"/>
      <c r="Q30" s="25"/>
      <c r="R30" s="14"/>
    </row>
    <row r="31" spans="2:18" s="5" customFormat="1" x14ac:dyDescent="0.35">
      <c r="B31" s="5" t="s">
        <v>4</v>
      </c>
      <c r="C31" s="6"/>
      <c r="D31" s="6"/>
      <c r="E31" s="6"/>
      <c r="F31" s="6"/>
      <c r="G31" s="25">
        <f t="shared" ref="G31:L31" si="41">G32+G33</f>
        <v>35084.898954922399</v>
      </c>
      <c r="H31" s="25">
        <f t="shared" ref="H31:K31" si="42">H32+H33</f>
        <v>3729.3169787699999</v>
      </c>
      <c r="I31" s="25">
        <f t="shared" ref="I31:J31" si="43">I32+I33</f>
        <v>16178.111524865602</v>
      </c>
      <c r="J31" s="25">
        <f t="shared" si="43"/>
        <v>15246.081584214</v>
      </c>
      <c r="K31" s="25">
        <f t="shared" si="42"/>
        <v>70238.409042771993</v>
      </c>
      <c r="L31" s="25">
        <f t="shared" si="41"/>
        <v>62541.450467922485</v>
      </c>
      <c r="M31" s="37">
        <f t="shared" si="39"/>
        <v>7696.9585748495083</v>
      </c>
      <c r="N31" s="13">
        <f>M31/ABS(L31)</f>
        <v>0.12306971644025555</v>
      </c>
      <c r="O31" s="13"/>
      <c r="P31" s="25">
        <f t="shared" ref="P31" si="44">P32+P33</f>
        <v>31377.596909169602</v>
      </c>
      <c r="Q31" s="25">
        <f t="shared" si="40"/>
        <v>38860.812133602391</v>
      </c>
      <c r="R31" s="13">
        <f>Q31/ABS(P31)</f>
        <v>1.2384891120277581</v>
      </c>
    </row>
    <row r="32" spans="2:18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46">
        <f t="shared" ref="K32:K33" si="45">SUM(G32:J32)</f>
        <v>67149.759799489999</v>
      </c>
      <c r="L32" s="23">
        <v>59770.748903413325</v>
      </c>
      <c r="M32" s="46">
        <f t="shared" ref="M32:M33" si="46">K32-L32</f>
        <v>7379.0108960766738</v>
      </c>
      <c r="N32" s="14">
        <f t="shared" ref="N32:N33" si="47">M32/ABS(L32)</f>
        <v>0.12345521900688919</v>
      </c>
      <c r="O32" s="14"/>
      <c r="P32" s="23">
        <v>26783.853107930001</v>
      </c>
      <c r="Q32" s="23">
        <f t="shared" ref="Q32:Q33" si="48">K32-P32</f>
        <v>40365.906691559998</v>
      </c>
      <c r="R32" s="14">
        <f t="shared" ref="R32:R33" si="49">Q32/ABS(P32)</f>
        <v>1.5070985690109204</v>
      </c>
    </row>
    <row r="33" spans="2:18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46">
        <f t="shared" si="45"/>
        <v>3088.6492432820005</v>
      </c>
      <c r="L33" s="23">
        <v>2770.7015645091624</v>
      </c>
      <c r="M33" s="46">
        <f t="shared" si="46"/>
        <v>317.94767877283812</v>
      </c>
      <c r="N33" s="14">
        <f t="shared" si="47"/>
        <v>0.11475349162303716</v>
      </c>
      <c r="O33" s="14"/>
      <c r="P33" s="23">
        <v>4593.7438012395996</v>
      </c>
      <c r="Q33" s="23">
        <f t="shared" si="48"/>
        <v>-1505.0945579575991</v>
      </c>
      <c r="R33" s="14">
        <f t="shared" si="49"/>
        <v>-0.3276400737784847</v>
      </c>
    </row>
    <row r="34" spans="2:18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14"/>
      <c r="O34" s="14"/>
      <c r="P34" s="23"/>
      <c r="Q34" s="23"/>
      <c r="R34" s="14"/>
    </row>
    <row r="35" spans="2:18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37">
        <f>SUM(G35:J35)</f>
        <v>1842.9647024200001</v>
      </c>
      <c r="L35" s="28">
        <v>1602.6265360666202</v>
      </c>
      <c r="M35" s="37">
        <f t="shared" ref="M35:M36" si="50">K35-L35</f>
        <v>240.33816635337985</v>
      </c>
      <c r="N35" s="13">
        <f>M35/ABS(L35)</f>
        <v>0.14996517338546622</v>
      </c>
      <c r="O35" s="13"/>
      <c r="P35" s="28">
        <v>3694.4879834946601</v>
      </c>
      <c r="Q35" s="25">
        <f t="shared" ref="Q35:Q36" si="51">K35-P35</f>
        <v>-1851.52328107466</v>
      </c>
      <c r="R35" s="13">
        <f>Q35/ABS(P35)</f>
        <v>-0.50115829022761693</v>
      </c>
    </row>
    <row r="36" spans="2:18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37">
        <f>SUM(G36:J36)</f>
        <v>0</v>
      </c>
      <c r="L36" s="28">
        <v>0</v>
      </c>
      <c r="M36" s="37">
        <f t="shared" si="50"/>
        <v>0</v>
      </c>
      <c r="N36" s="13">
        <v>0</v>
      </c>
      <c r="O36" s="13"/>
      <c r="P36" s="28">
        <v>0</v>
      </c>
      <c r="Q36" s="25">
        <f t="shared" si="51"/>
        <v>0</v>
      </c>
      <c r="R36" s="13">
        <v>0</v>
      </c>
    </row>
    <row r="37" spans="2:18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14"/>
      <c r="O37" s="14"/>
      <c r="P37" s="25"/>
      <c r="Q37" s="25"/>
      <c r="R37" s="14"/>
    </row>
    <row r="38" spans="2:18" s="5" customFormat="1" x14ac:dyDescent="0.35">
      <c r="B38" s="5" t="s">
        <v>5</v>
      </c>
      <c r="C38" s="6"/>
      <c r="D38" s="6"/>
      <c r="E38" s="6"/>
      <c r="F38" s="6"/>
      <c r="G38" s="25">
        <f t="shared" ref="G38:L38" si="52">G39+G40</f>
        <v>42241.35135682</v>
      </c>
      <c r="H38" s="25">
        <f t="shared" si="52"/>
        <v>4311.2382180900022</v>
      </c>
      <c r="I38" s="25">
        <f t="shared" si="52"/>
        <v>15876.532871109999</v>
      </c>
      <c r="J38" s="25">
        <f t="shared" si="52"/>
        <v>24609.782060730002</v>
      </c>
      <c r="K38" s="25">
        <f t="shared" si="52"/>
        <v>87038.904506749997</v>
      </c>
      <c r="L38" s="25">
        <f t="shared" si="52"/>
        <v>88828.31511757437</v>
      </c>
      <c r="M38" s="37">
        <f t="shared" ref="M38:M40" si="53">K38-L38</f>
        <v>-1789.4106108243723</v>
      </c>
      <c r="N38" s="13">
        <f>M38/ABS(L38)</f>
        <v>-2.0144597006662615E-2</v>
      </c>
      <c r="O38" s="13"/>
      <c r="P38" s="25">
        <f>P39+P40</f>
        <v>56224.80253709</v>
      </c>
      <c r="Q38" s="25">
        <f t="shared" ref="Q38" si="54">K38-P38</f>
        <v>30814.101969659998</v>
      </c>
      <c r="R38" s="13">
        <f>Q38/ABS(P38)</f>
        <v>0.54805175970751985</v>
      </c>
    </row>
    <row r="39" spans="2:18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46">
        <f t="shared" ref="K39:K40" si="55">SUM(G39:J39)</f>
        <v>44814.185544669999</v>
      </c>
      <c r="L39" s="23">
        <v>44813.323477274665</v>
      </c>
      <c r="M39" s="46">
        <f t="shared" si="53"/>
        <v>0.86206739533372456</v>
      </c>
      <c r="N39" s="14">
        <f t="shared" ref="N39:N40" si="56">M39/ABS(L39)</f>
        <v>1.9236854766437677E-5</v>
      </c>
      <c r="O39" s="14"/>
      <c r="P39" s="23">
        <v>11968.072444489999</v>
      </c>
      <c r="Q39" s="23">
        <f t="shared" ref="Q39" si="57">K39-P39</f>
        <v>32846.113100180002</v>
      </c>
      <c r="R39" s="14">
        <f t="shared" ref="R39:R40" si="58">Q39/ABS(P39)</f>
        <v>2.7444781315058031</v>
      </c>
    </row>
    <row r="40" spans="2:18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46">
        <f t="shared" si="55"/>
        <v>42224.718962080005</v>
      </c>
      <c r="L40" s="23">
        <v>44014.991640299704</v>
      </c>
      <c r="M40" s="46">
        <f t="shared" si="53"/>
        <v>-1790.2726782196987</v>
      </c>
      <c r="N40" s="14">
        <f t="shared" si="56"/>
        <v>-4.0674156952026821E-2</v>
      </c>
      <c r="O40" s="14"/>
      <c r="P40" s="23">
        <v>44256.730092600003</v>
      </c>
      <c r="Q40" s="23">
        <f t="shared" ref="Q40" si="59">K40-P40</f>
        <v>-2032.0111305199971</v>
      </c>
      <c r="R40" s="14">
        <f t="shared" si="58"/>
        <v>-4.591417229127287E-2</v>
      </c>
    </row>
    <row r="41" spans="2:18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14"/>
      <c r="O41" s="14"/>
      <c r="P41" s="24"/>
      <c r="Q41" s="24"/>
      <c r="R41" s="14"/>
    </row>
    <row r="42" spans="2:18" x14ac:dyDescent="0.35">
      <c r="B42" s="5" t="s">
        <v>6</v>
      </c>
      <c r="C42" s="6"/>
      <c r="D42" s="6"/>
      <c r="E42" s="6"/>
      <c r="F42" s="6"/>
      <c r="G42" s="25">
        <f t="shared" ref="G42:L42" si="60">+G29+G31-G38+G35-G36</f>
        <v>-22151.072093113591</v>
      </c>
      <c r="H42" s="25">
        <f t="shared" si="60"/>
        <v>-20449.146071130031</v>
      </c>
      <c r="I42" s="25">
        <f t="shared" si="60"/>
        <v>-1647.451413939905</v>
      </c>
      <c r="J42" s="25">
        <f t="shared" ref="J42" si="61">+J29+J31-J38+J35-J36</f>
        <v>29747.48995676202</v>
      </c>
      <c r="K42" s="25">
        <f t="shared" si="60"/>
        <v>-14500.179621421523</v>
      </c>
      <c r="L42" s="25">
        <f t="shared" si="60"/>
        <v>-36364.619781712812</v>
      </c>
      <c r="M42" s="25">
        <f>K42-L42</f>
        <v>21864.440160291291</v>
      </c>
      <c r="N42" s="13">
        <f>M42/ABS(L42)</f>
        <v>0.6012558440467064</v>
      </c>
      <c r="O42" s="13"/>
      <c r="P42" s="25">
        <f>+P29+P31-P38+P35-P36</f>
        <v>-55434.472401653169</v>
      </c>
      <c r="Q42" s="25">
        <f t="shared" ref="Q42" si="62">K42-P42</f>
        <v>40934.292780231648</v>
      </c>
      <c r="R42" s="13">
        <f>Q42/ABS(P42)</f>
        <v>0.73842666858340844</v>
      </c>
    </row>
    <row r="43" spans="2:18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14"/>
      <c r="O43" s="14"/>
      <c r="P43" s="25"/>
      <c r="Q43" s="25"/>
      <c r="R43" s="14"/>
    </row>
    <row r="44" spans="2:18" ht="16" thickBot="1" x14ac:dyDescent="0.4">
      <c r="B44" s="5" t="s">
        <v>7</v>
      </c>
      <c r="C44" s="6"/>
      <c r="D44" s="6"/>
      <c r="E44" s="6"/>
      <c r="F44" s="6"/>
      <c r="G44" s="25">
        <f t="shared" ref="G44:L44" si="63">+G29+G22</f>
        <v>-4126.486479425992</v>
      </c>
      <c r="H44" s="25">
        <f t="shared" si="63"/>
        <v>-3913.9371002400258</v>
      </c>
      <c r="I44" s="25">
        <f t="shared" si="63"/>
        <v>6886.5160483244908</v>
      </c>
      <c r="J44" s="25">
        <f t="shared" ref="J44" si="64">+J29+J22</f>
        <v>54041.571131438017</v>
      </c>
      <c r="K44" s="25">
        <f t="shared" si="63"/>
        <v>52887.663600096479</v>
      </c>
      <c r="L44" s="25">
        <f t="shared" si="63"/>
        <v>42279.901957824273</v>
      </c>
      <c r="M44" s="25">
        <f>K44-L44</f>
        <v>10607.761642272206</v>
      </c>
      <c r="N44" s="13">
        <f>M44/ABS(L44)</f>
        <v>0.25089371429606983</v>
      </c>
      <c r="O44" s="35"/>
      <c r="P44" s="25">
        <f>+P29+P22</f>
        <v>21712.560287252571</v>
      </c>
      <c r="Q44" s="25">
        <f t="shared" ref="Q44" si="65">K44-P44</f>
        <v>31175.103312843908</v>
      </c>
      <c r="R44" s="13">
        <f>Q44/ABS(P44)</f>
        <v>1.4358096373897826</v>
      </c>
    </row>
    <row r="45" spans="2:18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18"/>
      <c r="O45" s="34"/>
      <c r="P45" s="26"/>
      <c r="Q45" s="26"/>
      <c r="R45" s="18"/>
    </row>
    <row r="46" spans="2:18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7"/>
      <c r="O46" s="17"/>
      <c r="P46" s="19"/>
      <c r="Q46" s="19"/>
      <c r="R46" s="17"/>
    </row>
    <row r="47" spans="2:18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P47" s="19"/>
      <c r="Q47" s="19"/>
    </row>
    <row r="48" spans="2:18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P48" s="19"/>
      <c r="Q48" s="19"/>
    </row>
    <row r="49" spans="2:18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P49" s="19"/>
      <c r="Q49" s="19"/>
    </row>
    <row r="50" spans="2:18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tr">
        <f>K6</f>
        <v>Prov.</v>
      </c>
      <c r="L50" s="47" t="str">
        <f>L6</f>
        <v>First Supplementary Estimates</v>
      </c>
      <c r="M50" s="21"/>
      <c r="N50" s="11"/>
      <c r="O50" s="36"/>
      <c r="P50" s="21" t="s">
        <v>48</v>
      </c>
      <c r="Q50" s="21"/>
      <c r="R50" s="11"/>
    </row>
    <row r="51" spans="2:18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tr">
        <f>K7</f>
        <v>Apr - July</v>
      </c>
      <c r="L51" s="22" t="str">
        <f>+L7</f>
        <v>Apr - July</v>
      </c>
      <c r="M51" s="22" t="str">
        <f>M7</f>
        <v>Diff</v>
      </c>
      <c r="N51" s="12" t="str">
        <f>N7</f>
        <v>Diff %</v>
      </c>
      <c r="O51" s="12"/>
      <c r="P51" s="22" t="str">
        <f>+P7</f>
        <v>Apr - July</v>
      </c>
      <c r="Q51" s="22" t="str">
        <f>Q7</f>
        <v>Diff</v>
      </c>
      <c r="R51" s="12" t="str">
        <f>R7</f>
        <v>Diff %</v>
      </c>
    </row>
    <row r="52" spans="2:18" x14ac:dyDescent="0.35">
      <c r="B52" s="3"/>
      <c r="C52" s="3"/>
      <c r="D52" s="3"/>
      <c r="E52" s="3"/>
      <c r="F52" s="3"/>
    </row>
    <row r="53" spans="2:18" x14ac:dyDescent="0.35">
      <c r="B53" s="4" t="s">
        <v>1</v>
      </c>
      <c r="C53" s="2"/>
      <c r="D53" s="2"/>
      <c r="E53" s="2"/>
      <c r="F53" s="2"/>
      <c r="G53" s="25">
        <f t="shared" ref="G53:K53" si="66">G55+G88+G90+G92+G94</f>
        <v>73939.081649347005</v>
      </c>
      <c r="H53" s="25">
        <f t="shared" si="66"/>
        <v>74295.32620507</v>
      </c>
      <c r="I53" s="25">
        <f t="shared" ref="I53:J53" si="67">I55+I88+I90+I92+I94</f>
        <v>83954.525822624506</v>
      </c>
      <c r="J53" s="25">
        <f t="shared" si="67"/>
        <v>143013.98903826799</v>
      </c>
      <c r="K53" s="25">
        <f t="shared" si="66"/>
        <v>375202.92271530948</v>
      </c>
      <c r="L53" s="25">
        <f t="shared" ref="L53" si="68">L55+L88+L90+L92+L94</f>
        <v>367494.63145786093</v>
      </c>
      <c r="M53" s="37">
        <f t="shared" ref="M53:M63" si="69">K53-L53</f>
        <v>7708.2912574485526</v>
      </c>
      <c r="N53" s="13">
        <f>M53/ABS(L53)</f>
        <v>2.0975248609400244E-2</v>
      </c>
      <c r="O53" s="13"/>
      <c r="P53" s="25">
        <f t="shared" ref="P53" si="70">P55+P88+P90+P92+P94</f>
        <v>301880.1368976626</v>
      </c>
      <c r="Q53" s="25">
        <f t="shared" ref="Q53:Q63" si="71">K53-P53</f>
        <v>73322.785817646887</v>
      </c>
      <c r="R53" s="13">
        <f>Q53/ABS(P53)</f>
        <v>0.2428870828374618</v>
      </c>
    </row>
    <row r="54" spans="2:18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14"/>
      <c r="O54" s="14"/>
      <c r="P54" s="25"/>
      <c r="Q54" s="25"/>
      <c r="R54" s="14"/>
    </row>
    <row r="55" spans="2:18" x14ac:dyDescent="0.35">
      <c r="B55" s="4" t="s">
        <v>9</v>
      </c>
      <c r="C55" s="2"/>
      <c r="D55" s="2"/>
      <c r="E55" s="2"/>
      <c r="F55" s="2"/>
      <c r="G55" s="25">
        <f t="shared" ref="G55:K55" si="72">G57+G65+G80</f>
        <v>67665.022052820001</v>
      </c>
      <c r="H55" s="25">
        <f t="shared" si="72"/>
        <v>69681.086521499994</v>
      </c>
      <c r="I55" s="25">
        <f t="shared" ref="I55:J55" si="73">I57+I65+I80</f>
        <v>75959.499483784006</v>
      </c>
      <c r="J55" s="25">
        <f t="shared" si="73"/>
        <v>73376.514952254001</v>
      </c>
      <c r="K55" s="25">
        <f t="shared" si="72"/>
        <v>286682.12301035796</v>
      </c>
      <c r="L55" s="25">
        <f t="shared" ref="L55" si="74">L57+L65+L80</f>
        <v>280764.59906917089</v>
      </c>
      <c r="M55" s="37">
        <f t="shared" si="69"/>
        <v>5917.5239411870716</v>
      </c>
      <c r="N55" s="13">
        <f>M55/ABS(L55)</f>
        <v>2.1076460354352559E-2</v>
      </c>
      <c r="O55" s="13"/>
      <c r="P55" s="25">
        <f t="shared" ref="P55" si="75">P57+P65+P80</f>
        <v>270839.68170758005</v>
      </c>
      <c r="Q55" s="25">
        <f t="shared" si="71"/>
        <v>15842.441302777908</v>
      </c>
      <c r="R55" s="13">
        <f>Q55/ABS(P55)</f>
        <v>5.8493796783747005E-2</v>
      </c>
    </row>
    <row r="56" spans="2:18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14"/>
      <c r="O56" s="14"/>
      <c r="P56" s="24"/>
      <c r="Q56" s="24"/>
      <c r="R56" s="14"/>
    </row>
    <row r="57" spans="2:18" x14ac:dyDescent="0.35">
      <c r="B57" s="2"/>
      <c r="C57" s="2" t="s">
        <v>54</v>
      </c>
      <c r="D57" s="2"/>
      <c r="E57" s="2"/>
      <c r="F57" s="2"/>
      <c r="G57" s="23">
        <f t="shared" ref="G57:K57" si="76">SUM(G58:G63)</f>
        <v>18232.395819699999</v>
      </c>
      <c r="H57" s="23">
        <f t="shared" si="76"/>
        <v>19971.710871809999</v>
      </c>
      <c r="I57" s="23">
        <f t="shared" ref="I57:J57" si="77">SUM(I58:I63)</f>
        <v>28343.429010759999</v>
      </c>
      <c r="J57" s="23">
        <f t="shared" si="77"/>
        <v>20010.180658000001</v>
      </c>
      <c r="K57" s="23">
        <f t="shared" si="76"/>
        <v>86557.716360269987</v>
      </c>
      <c r="L57" s="23">
        <f t="shared" ref="L57" si="78">SUM(L58:L63)</f>
        <v>85871.82544790754</v>
      </c>
      <c r="M57" s="46">
        <f t="shared" si="69"/>
        <v>685.89091236244712</v>
      </c>
      <c r="N57" s="14">
        <f t="shared" ref="N57:N86" si="79">M57/ABS(L57)</f>
        <v>7.9873801306172224E-3</v>
      </c>
      <c r="O57" s="14"/>
      <c r="P57" s="23">
        <f t="shared" ref="P57" si="80">SUM(P58:P63)</f>
        <v>83404.792481000011</v>
      </c>
      <c r="Q57" s="23">
        <f t="shared" si="71"/>
        <v>3152.9238792699762</v>
      </c>
      <c r="R57" s="14">
        <f t="shared" ref="R57" si="81">Q57/ABS(P57)</f>
        <v>3.7802670391970897E-2</v>
      </c>
    </row>
    <row r="58" spans="2:18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46">
        <f t="shared" ref="K58:K63" si="82">SUM(G58:J58)</f>
        <v>361.62079027000004</v>
      </c>
      <c r="L58" s="23">
        <v>361.62079027000004</v>
      </c>
      <c r="M58" s="46">
        <f t="shared" si="69"/>
        <v>0</v>
      </c>
      <c r="N58" s="14">
        <f t="shared" si="79"/>
        <v>0</v>
      </c>
      <c r="O58" s="14"/>
      <c r="P58" s="23">
        <v>0</v>
      </c>
      <c r="Q58" s="23">
        <f t="shared" si="71"/>
        <v>361.62079027000004</v>
      </c>
      <c r="R58" s="14" t="s">
        <v>47</v>
      </c>
    </row>
    <row r="59" spans="2:18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46">
        <f t="shared" si="82"/>
        <v>20385.204556000001</v>
      </c>
      <c r="L59" s="23">
        <v>20181.408235434683</v>
      </c>
      <c r="M59" s="46">
        <f t="shared" si="69"/>
        <v>203.79632056531773</v>
      </c>
      <c r="N59" s="14">
        <f t="shared" si="79"/>
        <v>1.0098221005583271E-2</v>
      </c>
      <c r="O59" s="14"/>
      <c r="P59" s="23">
        <v>19208.157363999999</v>
      </c>
      <c r="Q59" s="23">
        <f t="shared" si="71"/>
        <v>1177.0471920000018</v>
      </c>
      <c r="R59" s="14">
        <f t="shared" ref="R59:R63" si="83">Q59/ABS(P59)</f>
        <v>6.1278506297851774E-2</v>
      </c>
    </row>
    <row r="60" spans="2:18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46">
        <f t="shared" si="82"/>
        <v>50085.974094000005</v>
      </c>
      <c r="L60" s="23">
        <v>49133.036789625672</v>
      </c>
      <c r="M60" s="46">
        <f t="shared" si="69"/>
        <v>952.9373043743326</v>
      </c>
      <c r="N60" s="14">
        <f t="shared" si="79"/>
        <v>1.9395041842305647E-2</v>
      </c>
      <c r="O60" s="14"/>
      <c r="P60" s="23">
        <v>47957.661592999997</v>
      </c>
      <c r="Q60" s="23">
        <f t="shared" si="71"/>
        <v>2128.3125010000076</v>
      </c>
      <c r="R60" s="14">
        <f t="shared" si="83"/>
        <v>4.4378988263903608E-2</v>
      </c>
    </row>
    <row r="61" spans="2:18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46">
        <f t="shared" si="82"/>
        <v>1133.139856</v>
      </c>
      <c r="L61" s="23">
        <v>1309.0324050821871</v>
      </c>
      <c r="M61" s="46">
        <f t="shared" si="69"/>
        <v>-175.89254908218709</v>
      </c>
      <c r="N61" s="14">
        <f t="shared" si="79"/>
        <v>-0.13436836888017584</v>
      </c>
      <c r="O61" s="14"/>
      <c r="P61" s="23">
        <v>1255.7645649999999</v>
      </c>
      <c r="Q61" s="23">
        <f t="shared" si="71"/>
        <v>-122.62470899999994</v>
      </c>
      <c r="R61" s="14">
        <f t="shared" si="83"/>
        <v>-9.7649441955706046E-2</v>
      </c>
    </row>
    <row r="62" spans="2:18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46">
        <f t="shared" si="82"/>
        <v>1945.9268010000001</v>
      </c>
      <c r="L62" s="23">
        <v>2290.14141928135</v>
      </c>
      <c r="M62" s="46">
        <f t="shared" si="69"/>
        <v>-344.21461828134989</v>
      </c>
      <c r="N62" s="14">
        <f t="shared" si="79"/>
        <v>-0.15030277841503997</v>
      </c>
      <c r="O62" s="14"/>
      <c r="P62" s="23">
        <v>1991.0164109999998</v>
      </c>
      <c r="Q62" s="23">
        <f t="shared" si="71"/>
        <v>-45.089609999999766</v>
      </c>
      <c r="R62" s="14">
        <f t="shared" si="83"/>
        <v>-2.2646528552395628E-2</v>
      </c>
    </row>
    <row r="63" spans="2:18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46">
        <f t="shared" si="82"/>
        <v>12645.850262999998</v>
      </c>
      <c r="L63" s="23">
        <v>12596.585808213651</v>
      </c>
      <c r="M63" s="46">
        <f t="shared" si="69"/>
        <v>49.264454786347414</v>
      </c>
      <c r="N63" s="14">
        <f t="shared" si="79"/>
        <v>3.9109371012440797E-3</v>
      </c>
      <c r="O63" s="14"/>
      <c r="P63" s="23">
        <v>12992.192547999999</v>
      </c>
      <c r="Q63" s="23">
        <f t="shared" si="71"/>
        <v>-346.34228500000063</v>
      </c>
      <c r="R63" s="14">
        <f t="shared" si="83"/>
        <v>-2.665772414628477E-2</v>
      </c>
    </row>
    <row r="64" spans="2:18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14"/>
      <c r="O64" s="14"/>
      <c r="P64" s="23"/>
      <c r="Q64" s="23"/>
      <c r="R64" s="14"/>
    </row>
    <row r="65" spans="2:18" x14ac:dyDescent="0.35">
      <c r="B65" s="2"/>
      <c r="C65" s="2" t="s">
        <v>53</v>
      </c>
      <c r="D65" s="2"/>
      <c r="E65" s="2"/>
      <c r="F65" s="2"/>
      <c r="G65" s="23">
        <f t="shared" ref="G65:L65" si="84">SUM(G66:G78)</f>
        <v>23660.710392639998</v>
      </c>
      <c r="H65" s="23">
        <f t="shared" ref="H65:K65" si="85">SUM(H66:H78)</f>
        <v>24253.700407</v>
      </c>
      <c r="I65" s="23">
        <f t="shared" ref="I65:J65" si="86">SUM(I66:I78)</f>
        <v>21311.17998316</v>
      </c>
      <c r="J65" s="23">
        <f t="shared" si="86"/>
        <v>24321.353938300002</v>
      </c>
      <c r="K65" s="23">
        <f t="shared" si="85"/>
        <v>93546.944721099993</v>
      </c>
      <c r="L65" s="23">
        <f t="shared" si="84"/>
        <v>91559.761894839452</v>
      </c>
      <c r="M65" s="46">
        <f t="shared" ref="M65:M78" si="87">K65-L65</f>
        <v>1987.1828262605413</v>
      </c>
      <c r="N65" s="14">
        <f t="shared" si="79"/>
        <v>2.1703669659417758E-2</v>
      </c>
      <c r="O65" s="14"/>
      <c r="P65" s="23">
        <f t="shared" ref="P65" si="88">SUM(P66:P78)</f>
        <v>88470.201091760013</v>
      </c>
      <c r="Q65" s="23">
        <f t="shared" ref="Q65:Q78" si="89">K65-P65</f>
        <v>5076.7436293399805</v>
      </c>
      <c r="R65" s="14">
        <f t="shared" ref="R65:R66" si="90">Q65/ABS(P65)</f>
        <v>5.738365649326891E-2</v>
      </c>
    </row>
    <row r="66" spans="2:18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46">
        <f t="shared" ref="K66:K78" si="91">SUM(G66:J66)</f>
        <v>26.071562999999998</v>
      </c>
      <c r="L66" s="31">
        <v>19.524997333333332</v>
      </c>
      <c r="M66" s="46">
        <f t="shared" si="87"/>
        <v>6.5465656666666661</v>
      </c>
      <c r="N66" s="14">
        <f t="shared" si="79"/>
        <v>0.33529150119218115</v>
      </c>
      <c r="O66" s="14"/>
      <c r="P66" s="31">
        <v>28.145806</v>
      </c>
      <c r="Q66" s="23">
        <f t="shared" si="89"/>
        <v>-2.0742430000000027</v>
      </c>
      <c r="R66" s="14">
        <f t="shared" si="90"/>
        <v>-7.3696343959736052E-2</v>
      </c>
    </row>
    <row r="67" spans="2:18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46">
        <f t="shared" si="91"/>
        <v>8665.5011680000007</v>
      </c>
      <c r="L67" s="31">
        <v>8209.7639548427724</v>
      </c>
      <c r="M67" s="46">
        <f t="shared" si="87"/>
        <v>455.73721315722833</v>
      </c>
      <c r="N67" s="14">
        <f t="shared" si="79"/>
        <v>5.5511609793409251E-2</v>
      </c>
      <c r="O67" s="14"/>
      <c r="P67" s="31">
        <v>6436.0701739999995</v>
      </c>
      <c r="Q67" s="23">
        <f t="shared" si="89"/>
        <v>2229.4309940000012</v>
      </c>
      <c r="R67" s="14">
        <f t="shared" ref="R67:R71" si="92">Q67/ABS(P67)</f>
        <v>0.34639631541096388</v>
      </c>
    </row>
    <row r="68" spans="2:18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46">
        <f t="shared" si="91"/>
        <v>470.65465499999999</v>
      </c>
      <c r="L68" s="31">
        <v>475.13026048980601</v>
      </c>
      <c r="M68" s="46">
        <f t="shared" si="87"/>
        <v>-4.4756054898060142</v>
      </c>
      <c r="N68" s="14">
        <f t="shared" si="79"/>
        <v>-9.4197441459362465E-3</v>
      </c>
      <c r="O68" s="14"/>
      <c r="P68" s="31">
        <v>459.75134600000001</v>
      </c>
      <c r="Q68" s="23">
        <f t="shared" si="89"/>
        <v>10.903308999999979</v>
      </c>
      <c r="R68" s="14">
        <f t="shared" si="92"/>
        <v>2.3715665206557063E-2</v>
      </c>
    </row>
    <row r="69" spans="2:18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46">
        <f t="shared" si="91"/>
        <v>1843.3444039999999</v>
      </c>
      <c r="L69" s="31">
        <v>1783.2692883540763</v>
      </c>
      <c r="M69" s="46">
        <f t="shared" si="87"/>
        <v>60.075115645923688</v>
      </c>
      <c r="N69" s="14">
        <f t="shared" si="79"/>
        <v>3.3688190582462106E-2</v>
      </c>
      <c r="O69" s="14"/>
      <c r="P69" s="31">
        <v>1753.346325</v>
      </c>
      <c r="Q69" s="23">
        <f t="shared" si="89"/>
        <v>89.998078999999962</v>
      </c>
      <c r="R69" s="14">
        <f t="shared" si="92"/>
        <v>5.1329322517044633E-2</v>
      </c>
    </row>
    <row r="70" spans="2:18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46">
        <f t="shared" si="91"/>
        <v>589.49343710000005</v>
      </c>
      <c r="L70" s="31">
        <v>586.91806156409632</v>
      </c>
      <c r="M70" s="46">
        <f t="shared" si="87"/>
        <v>2.5753755359037314</v>
      </c>
      <c r="N70" s="14">
        <f t="shared" si="79"/>
        <v>4.3879643591824939E-3</v>
      </c>
      <c r="O70" s="14"/>
      <c r="P70" s="31">
        <v>941.61532850000015</v>
      </c>
      <c r="Q70" s="23">
        <f t="shared" si="89"/>
        <v>-352.1218914000001</v>
      </c>
      <c r="R70" s="14">
        <f t="shared" si="92"/>
        <v>-0.37395513936772118</v>
      </c>
    </row>
    <row r="71" spans="2:18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46">
        <f t="shared" si="91"/>
        <v>66.770557999999994</v>
      </c>
      <c r="L71" s="31">
        <v>39.016292007579743</v>
      </c>
      <c r="M71" s="46">
        <f t="shared" si="87"/>
        <v>27.754265992420251</v>
      </c>
      <c r="N71" s="14">
        <f t="shared" si="79"/>
        <v>0.71135068363309351</v>
      </c>
      <c r="O71" s="14"/>
      <c r="P71" s="31">
        <v>107.31607899999999</v>
      </c>
      <c r="Q71" s="23">
        <f t="shared" si="89"/>
        <v>-40.545520999999994</v>
      </c>
      <c r="R71" s="14">
        <f t="shared" si="92"/>
        <v>-0.37781403660862412</v>
      </c>
    </row>
    <row r="72" spans="2:18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46">
        <f t="shared" si="91"/>
        <v>3026.1500729999998</v>
      </c>
      <c r="L72" s="31">
        <v>3030.6862737723227</v>
      </c>
      <c r="M72" s="46">
        <f t="shared" si="87"/>
        <v>-4.5362007723228999</v>
      </c>
      <c r="N72" s="14">
        <f t="shared" si="79"/>
        <v>-1.496756959497708E-3</v>
      </c>
      <c r="O72" s="14"/>
      <c r="P72" s="31">
        <v>2762.282064</v>
      </c>
      <c r="Q72" s="23">
        <f t="shared" si="89"/>
        <v>263.8680089999998</v>
      </c>
      <c r="R72" s="14">
        <f t="shared" ref="R72:R78" si="93">Q72/ABS(P72)</f>
        <v>9.5525367390576446E-2</v>
      </c>
    </row>
    <row r="73" spans="2:18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46">
        <f t="shared" si="91"/>
        <v>1228.6742359999998</v>
      </c>
      <c r="L73" s="31">
        <v>1188.4183761585534</v>
      </c>
      <c r="M73" s="46">
        <f t="shared" si="87"/>
        <v>40.255859841446409</v>
      </c>
      <c r="N73" s="14">
        <f t="shared" si="79"/>
        <v>3.3873474736708091E-2</v>
      </c>
      <c r="O73" s="14"/>
      <c r="P73" s="31">
        <v>1183.108158</v>
      </c>
      <c r="Q73" s="23">
        <f t="shared" si="89"/>
        <v>45.566077999999834</v>
      </c>
      <c r="R73" s="14">
        <f t="shared" si="93"/>
        <v>3.8513873555759755E-2</v>
      </c>
    </row>
    <row r="74" spans="2:18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46">
        <f t="shared" si="91"/>
        <v>17673.467386</v>
      </c>
      <c r="L74" s="31">
        <v>17247.641367211028</v>
      </c>
      <c r="M74" s="46">
        <f t="shared" si="87"/>
        <v>425.82601878897185</v>
      </c>
      <c r="N74" s="14">
        <f t="shared" si="79"/>
        <v>2.4688942083321425E-2</v>
      </c>
      <c r="O74" s="14"/>
      <c r="P74" s="31">
        <v>16517.220592260001</v>
      </c>
      <c r="Q74" s="23">
        <f t="shared" si="89"/>
        <v>1156.2467937399997</v>
      </c>
      <c r="R74" s="14">
        <f t="shared" si="93"/>
        <v>7.0002503585973722E-2</v>
      </c>
    </row>
    <row r="75" spans="2:18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46">
        <f t="shared" si="91"/>
        <v>810.33529300000009</v>
      </c>
      <c r="L75" s="31">
        <v>836.53292175821662</v>
      </c>
      <c r="M75" s="46">
        <f t="shared" si="87"/>
        <v>-26.197628758216524</v>
      </c>
      <c r="N75" s="14">
        <f t="shared" si="79"/>
        <v>-3.1316913030935596E-2</v>
      </c>
      <c r="O75" s="14"/>
      <c r="P75" s="31">
        <v>892.70717400000001</v>
      </c>
      <c r="Q75" s="23">
        <f t="shared" si="89"/>
        <v>-82.371880999999917</v>
      </c>
      <c r="R75" s="14">
        <f t="shared" si="93"/>
        <v>-9.2272005198425697E-2</v>
      </c>
    </row>
    <row r="76" spans="2:18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46">
        <f t="shared" si="91"/>
        <v>926.10856799999988</v>
      </c>
      <c r="L76" s="31">
        <v>875.45007402861302</v>
      </c>
      <c r="M76" s="46">
        <f t="shared" si="87"/>
        <v>50.658493971386861</v>
      </c>
      <c r="N76" s="14">
        <f t="shared" si="79"/>
        <v>5.7865657305011718E-2</v>
      </c>
      <c r="O76" s="14"/>
      <c r="P76" s="31">
        <v>1007.093925</v>
      </c>
      <c r="Q76" s="23">
        <f t="shared" si="89"/>
        <v>-80.985357000000135</v>
      </c>
      <c r="R76" s="14">
        <f t="shared" si="93"/>
        <v>-8.0414899732415862E-2</v>
      </c>
    </row>
    <row r="77" spans="2:18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46">
        <f t="shared" si="91"/>
        <v>54667.854952000002</v>
      </c>
      <c r="L77" s="31">
        <v>54197.609299007949</v>
      </c>
      <c r="M77" s="46">
        <f t="shared" si="87"/>
        <v>470.24565299205278</v>
      </c>
      <c r="N77" s="14">
        <f t="shared" si="79"/>
        <v>8.6765017696206811E-3</v>
      </c>
      <c r="O77" s="14"/>
      <c r="P77" s="31">
        <v>53482.569738999999</v>
      </c>
      <c r="Q77" s="23">
        <f t="shared" si="89"/>
        <v>1185.2852130000028</v>
      </c>
      <c r="R77" s="14">
        <f t="shared" si="93"/>
        <v>2.2162084185264597E-2</v>
      </c>
    </row>
    <row r="78" spans="2:18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46">
        <f t="shared" si="91"/>
        <v>3552.5184279999999</v>
      </c>
      <c r="L78" s="31">
        <v>3069.8007283111128</v>
      </c>
      <c r="M78" s="46">
        <f t="shared" si="87"/>
        <v>482.71769968888702</v>
      </c>
      <c r="N78" s="14">
        <f t="shared" si="79"/>
        <v>0.15724724254478234</v>
      </c>
      <c r="O78" s="14"/>
      <c r="P78" s="31">
        <v>2898.974381</v>
      </c>
      <c r="Q78" s="23">
        <f t="shared" si="89"/>
        <v>653.54404699999986</v>
      </c>
      <c r="R78" s="14">
        <f t="shared" si="93"/>
        <v>0.22543974561602029</v>
      </c>
    </row>
    <row r="79" spans="2:18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14"/>
      <c r="O79" s="14"/>
      <c r="P79" s="27"/>
      <c r="Q79" s="27"/>
      <c r="R79" s="14"/>
    </row>
    <row r="80" spans="2:18" x14ac:dyDescent="0.35">
      <c r="B80" s="2"/>
      <c r="C80" s="2" t="s">
        <v>22</v>
      </c>
      <c r="D80" s="2"/>
      <c r="E80" s="2"/>
      <c r="F80" s="2"/>
      <c r="G80" s="23">
        <f t="shared" ref="G80:L80" si="94">SUM(G81:G86)</f>
        <v>25771.91584048</v>
      </c>
      <c r="H80" s="23">
        <f t="shared" si="94"/>
        <v>25455.675242689995</v>
      </c>
      <c r="I80" s="23">
        <f t="shared" si="94"/>
        <v>26304.890489863999</v>
      </c>
      <c r="J80" s="23">
        <f t="shared" si="94"/>
        <v>29044.980355953998</v>
      </c>
      <c r="K80" s="23">
        <f t="shared" si="94"/>
        <v>106577.46192898799</v>
      </c>
      <c r="L80" s="23">
        <f t="shared" si="94"/>
        <v>103333.01172642387</v>
      </c>
      <c r="M80" s="46">
        <f>K80-L80</f>
        <v>3244.4502025641268</v>
      </c>
      <c r="N80" s="14">
        <f t="shared" si="79"/>
        <v>3.139800290689166E-2</v>
      </c>
      <c r="O80" s="14"/>
      <c r="P80" s="23">
        <f>SUM(P81:P86)</f>
        <v>98964.688134820011</v>
      </c>
      <c r="Q80" s="23">
        <f>K80-P80</f>
        <v>7612.7737941679807</v>
      </c>
      <c r="R80" s="14">
        <f t="shared" ref="R80:R86" si="95">Q80/ABS(P80)</f>
        <v>7.6924142718431718E-2</v>
      </c>
    </row>
    <row r="81" spans="1:18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46">
        <f t="shared" ref="K81:K85" si="96">SUM(G81:J81)</f>
        <v>23567.471973008003</v>
      </c>
      <c r="L81" s="31">
        <v>22999.319465473483</v>
      </c>
      <c r="M81" s="46">
        <f t="shared" ref="M81:M86" si="97">K81-L81</f>
        <v>568.15250753451983</v>
      </c>
      <c r="N81" s="14">
        <f t="shared" si="79"/>
        <v>2.4703013860363512E-2</v>
      </c>
      <c r="O81" s="14"/>
      <c r="P81" s="31">
        <v>21550.575163550002</v>
      </c>
      <c r="Q81" s="23">
        <f t="shared" ref="Q81:Q94" si="98">K81-P81</f>
        <v>2016.8968094580014</v>
      </c>
      <c r="R81" s="14">
        <f t="shared" si="95"/>
        <v>9.3589001414185927E-2</v>
      </c>
    </row>
    <row r="82" spans="1:18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46">
        <f t="shared" si="96"/>
        <v>1521.6261292500001</v>
      </c>
      <c r="L82" s="31">
        <v>1510.3848989200701</v>
      </c>
      <c r="M82" s="46">
        <f t="shared" si="97"/>
        <v>11.241230329929977</v>
      </c>
      <c r="N82" s="14">
        <f t="shared" si="79"/>
        <v>7.4426262722617868E-3</v>
      </c>
      <c r="O82" s="14"/>
      <c r="P82" s="31">
        <v>1332.9062599600002</v>
      </c>
      <c r="Q82" s="23">
        <f t="shared" si="98"/>
        <v>188.71986928999991</v>
      </c>
      <c r="R82" s="14">
        <f t="shared" si="95"/>
        <v>0.14158525243602899</v>
      </c>
    </row>
    <row r="83" spans="1:18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46">
        <f t="shared" si="96"/>
        <v>10199.25143557</v>
      </c>
      <c r="L83" s="31">
        <v>9986.700503504162</v>
      </c>
      <c r="M83" s="46">
        <f t="shared" si="97"/>
        <v>212.55093206583842</v>
      </c>
      <c r="N83" s="14">
        <f t="shared" si="79"/>
        <v>2.1283399055699922E-2</v>
      </c>
      <c r="O83" s="14"/>
      <c r="P83" s="31">
        <v>9455.8656248799998</v>
      </c>
      <c r="Q83" s="23">
        <f t="shared" si="98"/>
        <v>743.38581069000065</v>
      </c>
      <c r="R83" s="14">
        <f t="shared" si="95"/>
        <v>7.8616367890637681E-2</v>
      </c>
    </row>
    <row r="84" spans="1:18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46">
        <f t="shared" si="96"/>
        <v>45018.094368349994</v>
      </c>
      <c r="L84" s="31">
        <v>43900.317674811893</v>
      </c>
      <c r="M84" s="46">
        <f t="shared" si="97"/>
        <v>1117.7766935381005</v>
      </c>
      <c r="N84" s="14">
        <f t="shared" si="79"/>
        <v>2.5461699430467506E-2</v>
      </c>
      <c r="O84" s="14"/>
      <c r="P84" s="31">
        <v>41092.447576630002</v>
      </c>
      <c r="Q84" s="23">
        <f t="shared" si="98"/>
        <v>3925.6467917199916</v>
      </c>
      <c r="R84" s="14">
        <f t="shared" si="95"/>
        <v>9.5532075192147375E-2</v>
      </c>
    </row>
    <row r="85" spans="1:18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46">
        <f t="shared" si="96"/>
        <v>24353.601380849999</v>
      </c>
      <c r="L85" s="31">
        <v>22966.345345094807</v>
      </c>
      <c r="M85" s="46">
        <f t="shared" si="97"/>
        <v>1387.256035755192</v>
      </c>
      <c r="N85" s="14">
        <f t="shared" si="79"/>
        <v>6.0403865521924872E-2</v>
      </c>
      <c r="O85" s="14"/>
      <c r="P85" s="31">
        <v>23700.910471800002</v>
      </c>
      <c r="Q85" s="23">
        <f t="shared" si="98"/>
        <v>652.69090904999757</v>
      </c>
      <c r="R85" s="14">
        <f t="shared" si="95"/>
        <v>2.7538642864652279E-2</v>
      </c>
    </row>
    <row r="86" spans="1:18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46">
        <f>SUM(G86:J86)</f>
        <v>1917.4166419600001</v>
      </c>
      <c r="L86" s="31">
        <v>1969.9438386194465</v>
      </c>
      <c r="M86" s="46">
        <f t="shared" si="97"/>
        <v>-52.527196659446417</v>
      </c>
      <c r="N86" s="14">
        <f t="shared" si="79"/>
        <v>-2.6664311758378821E-2</v>
      </c>
      <c r="O86" s="14"/>
      <c r="P86" s="31">
        <v>1831.9830380000001</v>
      </c>
      <c r="Q86" s="23">
        <f t="shared" si="98"/>
        <v>85.433603960000028</v>
      </c>
      <c r="R86" s="14">
        <f t="shared" si="95"/>
        <v>4.6634495073310842E-2</v>
      </c>
    </row>
    <row r="87" spans="1:18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14"/>
      <c r="O87" s="14"/>
      <c r="P87" s="24"/>
      <c r="Q87" s="24"/>
      <c r="R87" s="14"/>
    </row>
    <row r="88" spans="1:18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37">
        <f>SUM(G88:J88)</f>
        <v>87786.480755969998</v>
      </c>
      <c r="L88" s="25">
        <v>84675.44837449331</v>
      </c>
      <c r="M88" s="37">
        <f>K88-L88</f>
        <v>3111.0323814766889</v>
      </c>
      <c r="N88" s="13">
        <f>M88/ABS(L88)</f>
        <v>3.6740666169461013E-2</v>
      </c>
      <c r="O88" s="13"/>
      <c r="P88" s="25">
        <v>27549.291363219323</v>
      </c>
      <c r="Q88" s="25">
        <f t="shared" si="98"/>
        <v>60237.189392750675</v>
      </c>
      <c r="R88" s="13">
        <f>Q88/ABS(P88)</f>
        <v>2.1865240959762948</v>
      </c>
    </row>
    <row r="89" spans="1:18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13"/>
      <c r="O89" s="13"/>
      <c r="P89" s="25"/>
      <c r="Q89" s="25"/>
      <c r="R89" s="13"/>
    </row>
    <row r="90" spans="1:18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37">
        <f>SUM(G90:J90)</f>
        <v>0</v>
      </c>
      <c r="L90" s="28">
        <v>0</v>
      </c>
      <c r="M90" s="37">
        <f>K90-L90</f>
        <v>0</v>
      </c>
      <c r="N90" s="13">
        <v>0</v>
      </c>
      <c r="O90" s="13"/>
      <c r="P90" s="28">
        <v>0</v>
      </c>
      <c r="Q90" s="25">
        <f t="shared" si="98"/>
        <v>0</v>
      </c>
      <c r="R90" s="13">
        <v>0</v>
      </c>
    </row>
    <row r="91" spans="1:18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13"/>
      <c r="O91" s="13"/>
      <c r="P91" s="25"/>
      <c r="Q91" s="25"/>
      <c r="R91" s="13"/>
    </row>
    <row r="92" spans="1:18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37">
        <f>SUM(G92:J92)</f>
        <v>0</v>
      </c>
      <c r="L92" s="25">
        <v>0</v>
      </c>
      <c r="M92" s="37">
        <f>K92-L92</f>
        <v>0</v>
      </c>
      <c r="N92" s="13">
        <v>0</v>
      </c>
      <c r="O92" s="13"/>
      <c r="P92" s="25">
        <v>0</v>
      </c>
      <c r="Q92" s="25">
        <f t="shared" si="98"/>
        <v>0</v>
      </c>
      <c r="R92" s="13">
        <v>0</v>
      </c>
    </row>
    <row r="93" spans="1:18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13"/>
      <c r="O93" s="13"/>
      <c r="P93" s="25"/>
      <c r="Q93" s="25"/>
      <c r="R93" s="13"/>
    </row>
    <row r="94" spans="1:18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f>SUM(G94:J94)</f>
        <v>734.31894898150006</v>
      </c>
      <c r="L94" s="37">
        <v>2054.5840141967501</v>
      </c>
      <c r="M94" s="37">
        <f>K94-L94</f>
        <v>-1320.2650652152502</v>
      </c>
      <c r="N94" s="38">
        <f>M94/ABS(L94)</f>
        <v>-0.64259482994732364</v>
      </c>
      <c r="O94" s="38"/>
      <c r="P94" s="37">
        <v>3491.1638268632005</v>
      </c>
      <c r="Q94" s="25">
        <f t="shared" si="98"/>
        <v>-2756.8448778817005</v>
      </c>
      <c r="R94" s="38">
        <f>Q94/ABS(P94)</f>
        <v>-0.78966356624940082</v>
      </c>
    </row>
    <row r="95" spans="1:18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1"/>
      <c r="O95" s="41"/>
      <c r="P95" s="40"/>
      <c r="Q95" s="40"/>
      <c r="R95" s="41"/>
    </row>
    <row r="96" spans="1:18" s="5" customFormat="1" x14ac:dyDescent="0.35">
      <c r="G96" s="42"/>
      <c r="H96" s="42"/>
      <c r="I96" s="42"/>
      <c r="J96" s="42"/>
      <c r="K96" s="42"/>
      <c r="L96" s="42"/>
      <c r="M96" s="42"/>
      <c r="N96" s="43"/>
      <c r="O96" s="43"/>
      <c r="P96" s="42"/>
      <c r="Q96" s="42"/>
      <c r="R96" s="43"/>
    </row>
    <row r="97" spans="1:18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15"/>
      <c r="O97" s="15"/>
      <c r="P97" s="29"/>
      <c r="Q97" s="29"/>
      <c r="R97" s="15"/>
    </row>
    <row r="98" spans="1:18" x14ac:dyDescent="0.35">
      <c r="A98" s="33" t="s">
        <v>72</v>
      </c>
      <c r="N98" s="16"/>
      <c r="O98" s="16"/>
      <c r="R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K19 K22 L51 K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2025-09-03T19:09:51Z</dcterms:modified>
</cp:coreProperties>
</file>