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231BFBC3-A850-4E0A-99B1-5C2768DEB508}" xr6:coauthVersionLast="47" xr6:coauthVersionMax="47" xr10:uidLastSave="{00000000-0000-0000-0000-000000000000}"/>
  <bookViews>
    <workbookView xWindow="-28920" yWindow="-4320" windowWidth="29040" windowHeight="1599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L44" i="2"/>
  <c r="M58" i="2"/>
  <c r="J18" i="2" l="1"/>
  <c r="J20" i="2"/>
  <c r="J21" i="2"/>
  <c r="J23" i="2"/>
  <c r="J24" i="2"/>
  <c r="J27" i="2"/>
  <c r="J32" i="2"/>
  <c r="J33" i="2"/>
  <c r="J35" i="2"/>
  <c r="J36" i="2"/>
  <c r="J39" i="2"/>
  <c r="J40" i="2"/>
  <c r="J58" i="2"/>
  <c r="J59" i="2"/>
  <c r="J60" i="2"/>
  <c r="J61" i="2"/>
  <c r="J62" i="2"/>
  <c r="J63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81" i="2"/>
  <c r="J82" i="2"/>
  <c r="J83" i="2"/>
  <c r="J84" i="2"/>
  <c r="J85" i="2"/>
  <c r="J86" i="2"/>
  <c r="J88" i="2"/>
  <c r="J90" i="2"/>
  <c r="J92" i="2"/>
  <c r="J94" i="2"/>
  <c r="I11" i="2"/>
  <c r="I12" i="2"/>
  <c r="I13" i="2"/>
  <c r="I14" i="2"/>
  <c r="I19" i="2"/>
  <c r="I17" i="2" s="1"/>
  <c r="I22" i="2"/>
  <c r="I26" i="2"/>
  <c r="I31" i="2"/>
  <c r="I38" i="2"/>
  <c r="I57" i="2"/>
  <c r="I65" i="2"/>
  <c r="I80" i="2"/>
  <c r="I16" i="2" l="1"/>
  <c r="I55" i="2"/>
  <c r="I10" i="2" s="1"/>
  <c r="I9" i="2" s="1"/>
  <c r="I29" i="2" l="1"/>
  <c r="I42" i="2" s="1"/>
  <c r="I53" i="2"/>
  <c r="I44" i="2" l="1"/>
  <c r="P20" i="2" l="1"/>
  <c r="P40" i="2"/>
  <c r="P61" i="2"/>
  <c r="P75" i="2"/>
  <c r="P92" i="2"/>
  <c r="L24" i="2"/>
  <c r="L27" i="2"/>
  <c r="L62" i="2"/>
  <c r="L61" i="2"/>
  <c r="L72" i="2"/>
  <c r="L71" i="2"/>
  <c r="L67" i="2"/>
  <c r="L83" i="2"/>
  <c r="L82" i="2"/>
  <c r="L18" i="2"/>
  <c r="L21" i="2"/>
  <c r="L20" i="2"/>
  <c r="P24" i="2"/>
  <c r="J22" i="2"/>
  <c r="P27" i="2"/>
  <c r="P33" i="2"/>
  <c r="P32" i="2"/>
  <c r="P36" i="2"/>
  <c r="P35" i="2"/>
  <c r="L40" i="2"/>
  <c r="J38" i="2"/>
  <c r="P63" i="2"/>
  <c r="P62" i="2"/>
  <c r="L60" i="2"/>
  <c r="L59" i="2"/>
  <c r="L58" i="2"/>
  <c r="L78" i="2"/>
  <c r="L77" i="2"/>
  <c r="L76" i="2"/>
  <c r="L75" i="2"/>
  <c r="P74" i="2"/>
  <c r="P73" i="2"/>
  <c r="P72" i="2"/>
  <c r="P71" i="2"/>
  <c r="L70" i="2"/>
  <c r="L69" i="2"/>
  <c r="L68" i="2"/>
  <c r="P67" i="2"/>
  <c r="L66" i="2"/>
  <c r="P86" i="2"/>
  <c r="P85" i="2"/>
  <c r="P84" i="2"/>
  <c r="P83" i="2"/>
  <c r="P82" i="2"/>
  <c r="L81" i="2"/>
  <c r="J11" i="2"/>
  <c r="P90" i="2"/>
  <c r="J13" i="2"/>
  <c r="J14" i="2"/>
  <c r="J51" i="2"/>
  <c r="J50" i="2"/>
  <c r="L23" i="2" l="1"/>
  <c r="J26" i="2"/>
  <c r="L84" i="2"/>
  <c r="L73" i="2"/>
  <c r="L63" i="2"/>
  <c r="P77" i="2"/>
  <c r="P39" i="2"/>
  <c r="P21" i="2"/>
  <c r="J19" i="2"/>
  <c r="L85" i="2"/>
  <c r="L74" i="2"/>
  <c r="L35" i="2"/>
  <c r="P66" i="2"/>
  <c r="P78" i="2"/>
  <c r="L86" i="2"/>
  <c r="L36" i="2"/>
  <c r="P81" i="2"/>
  <c r="P23" i="2"/>
  <c r="P76" i="2"/>
  <c r="J57" i="2"/>
  <c r="J31" i="2"/>
  <c r="L39" i="2"/>
  <c r="L32" i="2"/>
  <c r="P68" i="2"/>
  <c r="P58" i="2"/>
  <c r="J65" i="2"/>
  <c r="L33" i="2"/>
  <c r="P69" i="2"/>
  <c r="P59" i="2"/>
  <c r="P94" i="2"/>
  <c r="J80" i="2"/>
  <c r="L94" i="2"/>
  <c r="P70" i="2"/>
  <c r="P60" i="2"/>
  <c r="L92" i="2"/>
  <c r="L90" i="2"/>
  <c r="J12" i="2"/>
  <c r="L88" i="2"/>
  <c r="P88" i="2"/>
  <c r="P18" i="2"/>
  <c r="J55" i="2" l="1"/>
  <c r="J17" i="2"/>
  <c r="J16" i="2" l="1"/>
  <c r="J53" i="2"/>
  <c r="J10" i="2"/>
  <c r="J9" i="2" l="1"/>
  <c r="H11" i="2"/>
  <c r="H12" i="2"/>
  <c r="H13" i="2"/>
  <c r="H14" i="2"/>
  <c r="H19" i="2"/>
  <c r="H22" i="2"/>
  <c r="H26" i="2"/>
  <c r="H31" i="2"/>
  <c r="H38" i="2"/>
  <c r="H57" i="2"/>
  <c r="H65" i="2"/>
  <c r="H80" i="2"/>
  <c r="Q88" i="2"/>
  <c r="Q35" i="2"/>
  <c r="Q83" i="2"/>
  <c r="Q81" i="2"/>
  <c r="Q76" i="2"/>
  <c r="Q75" i="2"/>
  <c r="Q74" i="2"/>
  <c r="Q73" i="2"/>
  <c r="Q71" i="2"/>
  <c r="Q70" i="2"/>
  <c r="Q69" i="2"/>
  <c r="Q68" i="2"/>
  <c r="Q67" i="2"/>
  <c r="Q66" i="2"/>
  <c r="Q63" i="2"/>
  <c r="Q62" i="2"/>
  <c r="Q61" i="2"/>
  <c r="Q60" i="2"/>
  <c r="Q59" i="2"/>
  <c r="Q40" i="2"/>
  <c r="Q39" i="2"/>
  <c r="Q33" i="2"/>
  <c r="Q32" i="2"/>
  <c r="Q27" i="2"/>
  <c r="Q24" i="2"/>
  <c r="Q23" i="2"/>
  <c r="Q21" i="2"/>
  <c r="Q20" i="2"/>
  <c r="Q18" i="2"/>
  <c r="Q94" i="2"/>
  <c r="Q86" i="2"/>
  <c r="Q85" i="2"/>
  <c r="Q84" i="2"/>
  <c r="Q82" i="2"/>
  <c r="O80" i="2"/>
  <c r="P80" i="2" s="1"/>
  <c r="Q78" i="2"/>
  <c r="Q77" i="2"/>
  <c r="Q72" i="2"/>
  <c r="O65" i="2"/>
  <c r="P65" i="2" s="1"/>
  <c r="O57" i="2"/>
  <c r="P57" i="2" s="1"/>
  <c r="Q51" i="2"/>
  <c r="P51" i="2"/>
  <c r="O51" i="2"/>
  <c r="O38" i="2"/>
  <c r="P38" i="2" s="1"/>
  <c r="O31" i="2"/>
  <c r="P31" i="2" s="1"/>
  <c r="O26" i="2"/>
  <c r="P26" i="2" s="1"/>
  <c r="O22" i="2"/>
  <c r="P22" i="2" s="1"/>
  <c r="O19" i="2"/>
  <c r="P19" i="2" s="1"/>
  <c r="O14" i="2"/>
  <c r="P14" i="2" s="1"/>
  <c r="O13" i="2"/>
  <c r="P13" i="2" s="1"/>
  <c r="O12" i="2"/>
  <c r="P12" i="2" s="1"/>
  <c r="O11" i="2"/>
  <c r="P11" i="2" s="1"/>
  <c r="J29" i="2" l="1"/>
  <c r="H17" i="2"/>
  <c r="H16" i="2" s="1"/>
  <c r="H55" i="2"/>
  <c r="H10" i="2" s="1"/>
  <c r="H9" i="2" s="1"/>
  <c r="O17" i="2"/>
  <c r="O55" i="2"/>
  <c r="P55" i="2" s="1"/>
  <c r="O16" i="2" l="1"/>
  <c r="P16" i="2" s="1"/>
  <c r="P17" i="2"/>
  <c r="J44" i="2"/>
  <c r="J42" i="2"/>
  <c r="H29" i="2"/>
  <c r="H42" i="2" s="1"/>
  <c r="H53" i="2"/>
  <c r="O53" i="2"/>
  <c r="P53" i="2" s="1"/>
  <c r="O10" i="2"/>
  <c r="P10" i="2" s="1"/>
  <c r="H44" i="2" l="1"/>
  <c r="O9" i="2"/>
  <c r="P9" i="2" s="1"/>
  <c r="O29" i="2" l="1"/>
  <c r="P29" i="2" s="1"/>
  <c r="O42" i="2" l="1"/>
  <c r="P42" i="2" s="1"/>
  <c r="O44" i="2"/>
  <c r="P44" i="2" s="1"/>
  <c r="K51" i="2" l="1"/>
  <c r="K80" i="2" l="1"/>
  <c r="L80" i="2" s="1"/>
  <c r="K65" i="2"/>
  <c r="L65" i="2" s="1"/>
  <c r="K57" i="2"/>
  <c r="L57" i="2" s="1"/>
  <c r="K38" i="2"/>
  <c r="L38" i="2" s="1"/>
  <c r="K31" i="2"/>
  <c r="L31" i="2" s="1"/>
  <c r="K26" i="2"/>
  <c r="L26" i="2" s="1"/>
  <c r="K22" i="2"/>
  <c r="L22" i="2" s="1"/>
  <c r="K19" i="2"/>
  <c r="L19" i="2" s="1"/>
  <c r="K11" i="2"/>
  <c r="L11" i="2" s="1"/>
  <c r="K12" i="2"/>
  <c r="L12" i="2" s="1"/>
  <c r="K13" i="2"/>
  <c r="L13" i="2" s="1"/>
  <c r="K14" i="2"/>
  <c r="L14" i="2" s="1"/>
  <c r="G80" i="2"/>
  <c r="Q80" i="2" s="1"/>
  <c r="G65" i="2"/>
  <c r="Q65" i="2" s="1"/>
  <c r="G57" i="2"/>
  <c r="Q57" i="2" s="1"/>
  <c r="G38" i="2"/>
  <c r="Q38" i="2" s="1"/>
  <c r="G31" i="2"/>
  <c r="Q31" i="2" s="1"/>
  <c r="G26" i="2"/>
  <c r="Q26" i="2" s="1"/>
  <c r="G22" i="2"/>
  <c r="Q22" i="2" s="1"/>
  <c r="G19" i="2"/>
  <c r="Q19" i="2" s="1"/>
  <c r="G11" i="2"/>
  <c r="Q11" i="2" s="1"/>
  <c r="G12" i="2"/>
  <c r="G13" i="2"/>
  <c r="G14" i="2"/>
  <c r="Q14" i="2" s="1"/>
  <c r="G17" i="2" l="1"/>
  <c r="K17" i="2"/>
  <c r="G55" i="2"/>
  <c r="K55" i="2"/>
  <c r="M94" i="2"/>
  <c r="M88" i="2"/>
  <c r="M86" i="2"/>
  <c r="M85" i="2"/>
  <c r="M84" i="2"/>
  <c r="M83" i="2"/>
  <c r="M82" i="2"/>
  <c r="M81" i="2"/>
  <c r="M78" i="2"/>
  <c r="M77" i="2"/>
  <c r="M76" i="2"/>
  <c r="M75" i="2"/>
  <c r="M74" i="2"/>
  <c r="M73" i="2"/>
  <c r="M72" i="2"/>
  <c r="M71" i="2"/>
  <c r="M70" i="2"/>
  <c r="M69" i="2"/>
  <c r="M68" i="2"/>
  <c r="M67" i="2"/>
  <c r="M63" i="2"/>
  <c r="M62" i="2"/>
  <c r="M61" i="2"/>
  <c r="M60" i="2"/>
  <c r="M59" i="2"/>
  <c r="M40" i="2"/>
  <c r="M39" i="2"/>
  <c r="M35" i="2"/>
  <c r="M33" i="2"/>
  <c r="M32" i="2"/>
  <c r="M27" i="2"/>
  <c r="M18" i="2"/>
  <c r="M20" i="2"/>
  <c r="M21" i="2"/>
  <c r="M23" i="2"/>
  <c r="M24" i="2"/>
  <c r="K53" i="2" l="1"/>
  <c r="L53" i="2" s="1"/>
  <c r="L55" i="2"/>
  <c r="K16" i="2"/>
  <c r="L16" i="2" s="1"/>
  <c r="L17" i="2"/>
  <c r="G10" i="2"/>
  <c r="Q55" i="2"/>
  <c r="G16" i="2"/>
  <c r="Q16" i="2" s="1"/>
  <c r="Q17" i="2"/>
  <c r="G53" i="2"/>
  <c r="Q53" i="2" s="1"/>
  <c r="K10" i="2"/>
  <c r="K9" i="2" l="1"/>
  <c r="L10" i="2"/>
  <c r="G9" i="2"/>
  <c r="Q10" i="2"/>
  <c r="M80" i="2"/>
  <c r="M65" i="2"/>
  <c r="M57" i="2"/>
  <c r="M51" i="2"/>
  <c r="L51" i="2"/>
  <c r="B47" i="2"/>
  <c r="M38" i="2"/>
  <c r="M31" i="2"/>
  <c r="M26" i="2"/>
  <c r="M22" i="2"/>
  <c r="M19" i="2"/>
  <c r="M14" i="2"/>
  <c r="M11" i="2"/>
  <c r="K29" i="2" l="1"/>
  <c r="L9" i="2"/>
  <c r="Q9" i="2"/>
  <c r="G29" i="2"/>
  <c r="M55" i="2"/>
  <c r="K44" i="2" l="1"/>
  <c r="L29" i="2"/>
  <c r="K42" i="2"/>
  <c r="Q29" i="2"/>
  <c r="G44" i="2"/>
  <c r="Q44" i="2" s="1"/>
  <c r="G42" i="2"/>
  <c r="Q42" i="2" s="1"/>
  <c r="M53" i="2"/>
  <c r="M9" i="2"/>
  <c r="M16" i="2"/>
  <c r="M17" i="2"/>
  <c r="M10" i="2" l="1"/>
  <c r="M29" i="2" l="1"/>
  <c r="M44" i="2"/>
  <c r="M42" i="2" l="1"/>
</calcChain>
</file>

<file path=xl/sharedStrings.xml><?xml version="1.0" encoding="utf-8"?>
<sst xmlns="http://schemas.openxmlformats.org/spreadsheetml/2006/main" count="99" uniqueCount="72">
  <si>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</si>
  <si>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</si>
  <si>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</si>
  <si>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</si>
  <si>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</si>
  <si>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</si>
  <si>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</si>
  <si>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</si>
  <si>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</si>
  <si>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</si>
  <si>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</si>
  <si>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</si>
  <si>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</si>
  <si>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</si>
  <si>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</si>
  <si>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</si>
  <si>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</si>
  <si>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</si>
  <si>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</si>
  <si>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</si>
  <si>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</si>
  <si>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</si>
  <si>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</si>
  <si>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</si>
  <si>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</si>
  <si>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</si>
  <si>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</si>
  <si>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</si>
  <si>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</si>
  <si>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</si>
  <si>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</si>
  <si>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</si>
  <si>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</si>
  <si>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</si>
  <si>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</si>
  <si>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</si>
  <si>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</si>
  <si>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</si>
  <si>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</si>
  <si>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</si>
  <si>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</si>
  <si>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</si>
  <si>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</si>
  <si>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</si>
  <si>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</si>
  <si>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</si>
  <si>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</si>
  <si>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</si>
  <si>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</si>
  <si>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</si>
  <si>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</si>
  <si>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</si>
  <si>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</si>
  <si>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</si>
  <si>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</si>
  <si>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</si>
  <si>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</si>
  <si>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</si>
  <si>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</si>
  <si>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</si>
  <si>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</si>
  <si>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</si>
  <si>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</si>
  <si>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</si>
  <si>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</si>
  <si>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</si>
  <si>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</si>
  <si>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</si>
  <si>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</si>
  <si>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</si>
  <si>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Apr - June</t>
  </si>
  <si>
    <t>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</si>
</sst>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7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"/>
  <sheetViews>
    <sheetView showGridLines="0" tabSelected="1" zoomScale="80" zoomScaleNormal="80" workbookViewId="0">
      <pane xSplit="5" ySplit="7" topLeftCell="F20" activePane="bottomRight" state="frozen"/>
      <selection pane="topRight" activeCell="F1" sqref="F1"/>
      <selection pane="bottomLeft" activeCell="A8" sqref="A8"/>
      <selection pane="bottomRight" activeCell="M27" sqref="M27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9" width="11.61328125" style="20" customWidth="1"/>
    <col min="10" max="10" width="12.84375" style="20" customWidth="1"/>
    <col min="11" max="11" width="14" style="20" customWidth="1"/>
    <col min="12" max="12" width="13.69140625" style="20" customWidth="1"/>
    <col min="13" max="13" width="9.3828125" style="10" customWidth="1"/>
    <col min="14" max="14" width="2.15234375" style="10" customWidth="1"/>
    <col min="15" max="15" width="11.61328125" style="20" bestFit="1" customWidth="1"/>
    <col min="16" max="16" width="10.61328125" style="20" customWidth="1"/>
    <col min="17" max="17" width="11" style="10" customWidth="1"/>
    <col min="18" max="16384" width="8.921875" style="4"/>
  </cols>
  <sheetData>
    <row r="1" spans="2:18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O1" s="19"/>
      <c r="P1" s="19"/>
    </row>
    <row r="2" spans="2:18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O2" s="19"/>
      <c r="P2" s="19"/>
    </row>
    <row r="3" spans="2:18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O3" s="19"/>
      <c r="P3" s="19"/>
    </row>
    <row r="4" spans="2:18" x14ac:dyDescent="0.35">
      <c r="B4" s="2" t="s">
        <v>14</v>
      </c>
      <c r="C4" s="2"/>
      <c r="D4" s="2"/>
      <c r="E4" s="2"/>
      <c r="F4" s="2"/>
    </row>
    <row r="5" spans="2:18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O5" s="19"/>
      <c r="P5" s="19"/>
    </row>
    <row r="6" spans="2:18" ht="17.5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48</v>
      </c>
      <c r="L6" s="21"/>
      <c r="M6" s="11"/>
      <c r="N6" s="11"/>
      <c r="O6" s="44" t="s">
        <v>51</v>
      </c>
      <c r="P6" s="21"/>
      <c r="Q6" s="11"/>
    </row>
    <row r="7" spans="2:18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45" t="s">
        <v>70</v>
      </c>
      <c r="K7" s="45" t="s">
        <v>70</v>
      </c>
      <c r="L7" s="30" t="s">
        <v>36</v>
      </c>
      <c r="M7" s="12" t="s">
        <v>39</v>
      </c>
      <c r="N7" s="12"/>
      <c r="O7" s="45" t="s">
        <v>70</v>
      </c>
      <c r="P7" s="30" t="s">
        <v>36</v>
      </c>
      <c r="Q7" s="12" t="s">
        <v>39</v>
      </c>
    </row>
    <row r="9" spans="2:18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" si="1">SUM(I10:I14)</f>
        <v>83954.525822624506</v>
      </c>
      <c r="J9" s="25">
        <f t="shared" ref="J9" si="2">SUM(J10:J14)</f>
        <v>232188.9336770415</v>
      </c>
      <c r="K9" s="25">
        <f t="shared" ref="K9" si="3">SUM(K10:K14)</f>
        <v>232172.23233536567</v>
      </c>
      <c r="L9" s="37">
        <f t="shared" ref="L9:L14" si="4">J9-K9</f>
        <v>16.70134167582728</v>
      </c>
      <c r="M9" s="13">
        <f t="shared" ref="M9:M14" si="5">L9/ABS(K9)</f>
        <v>7.1935138443699438E-5</v>
      </c>
      <c r="N9" s="13"/>
      <c r="O9" s="25">
        <f t="shared" ref="O9" si="6">SUM(O10:O14)</f>
        <v>224877.20937316254</v>
      </c>
      <c r="P9" s="25">
        <f t="shared" ref="P9:P14" si="7">J9-O9</f>
        <v>7311.7243038789602</v>
      </c>
      <c r="Q9" s="13">
        <f t="shared" ref="Q9:Q11" si="8">P9/ABS(O9)</f>
        <v>3.2514296687779699E-2</v>
      </c>
    </row>
    <row r="10" spans="2:18" x14ac:dyDescent="0.35">
      <c r="B10" s="2"/>
      <c r="C10" s="2" t="s">
        <v>9</v>
      </c>
      <c r="D10" s="2"/>
      <c r="E10" s="2"/>
      <c r="F10" s="2"/>
      <c r="G10" s="23">
        <f>G55</f>
        <v>67665.022052820001</v>
      </c>
      <c r="H10" s="23">
        <f>H55</f>
        <v>69681.086521499994</v>
      </c>
      <c r="I10" s="23">
        <f>I55</f>
        <v>75959.499483784006</v>
      </c>
      <c r="J10" s="23">
        <f>J55</f>
        <v>213305.608058104</v>
      </c>
      <c r="K10" s="23">
        <f>K55</f>
        <v>214831.35235916747</v>
      </c>
      <c r="L10" s="46">
        <f t="shared" si="4"/>
        <v>-1525.7443010634743</v>
      </c>
      <c r="M10" s="14">
        <f t="shared" si="5"/>
        <v>-7.1020560281752857E-3</v>
      </c>
      <c r="N10" s="14"/>
      <c r="O10" s="23">
        <f>O55</f>
        <v>208920.14072113001</v>
      </c>
      <c r="P10" s="23">
        <f t="shared" si="7"/>
        <v>4385.4673369739903</v>
      </c>
      <c r="Q10" s="14">
        <f t="shared" si="8"/>
        <v>2.0991118050354862E-2</v>
      </c>
    </row>
    <row r="11" spans="2:18" x14ac:dyDescent="0.35">
      <c r="B11" s="2"/>
      <c r="C11" s="2" t="s">
        <v>15</v>
      </c>
      <c r="D11" s="2"/>
      <c r="E11" s="2"/>
      <c r="F11" s="2"/>
      <c r="G11" s="23">
        <f>G88</f>
        <v>5898.56221396</v>
      </c>
      <c r="H11" s="23">
        <f>H88</f>
        <v>4614.2396835700001</v>
      </c>
      <c r="I11" s="23">
        <f>I88</f>
        <v>7865.9500028800003</v>
      </c>
      <c r="J11" s="23">
        <f>J88</f>
        <v>18378.75190041</v>
      </c>
      <c r="K11" s="23">
        <f>K88</f>
        <v>15801.492275184766</v>
      </c>
      <c r="L11" s="46">
        <f t="shared" si="4"/>
        <v>2577.2596252252333</v>
      </c>
      <c r="M11" s="14">
        <f t="shared" si="5"/>
        <v>0.16310229314687288</v>
      </c>
      <c r="N11" s="14"/>
      <c r="O11" s="23">
        <f>O88</f>
        <v>14464.923929669321</v>
      </c>
      <c r="P11" s="23">
        <f t="shared" si="7"/>
        <v>3913.8279707406782</v>
      </c>
      <c r="Q11" s="14">
        <f t="shared" si="8"/>
        <v>0.27057369881586035</v>
      </c>
    </row>
    <row r="12" spans="2:18" x14ac:dyDescent="0.35">
      <c r="B12" s="2"/>
      <c r="C12" s="2" t="s">
        <v>11</v>
      </c>
      <c r="D12" s="2"/>
      <c r="E12" s="2"/>
      <c r="F12" s="2"/>
      <c r="G12" s="23">
        <f>G90</f>
        <v>0</v>
      </c>
      <c r="H12" s="23">
        <f>H90</f>
        <v>0</v>
      </c>
      <c r="I12" s="23">
        <f>I90</f>
        <v>0</v>
      </c>
      <c r="J12" s="23">
        <f>J90</f>
        <v>0</v>
      </c>
      <c r="K12" s="23">
        <f>K90</f>
        <v>0</v>
      </c>
      <c r="L12" s="46">
        <f t="shared" si="4"/>
        <v>0</v>
      </c>
      <c r="M12" s="14">
        <v>0</v>
      </c>
      <c r="N12" s="14"/>
      <c r="O12" s="23">
        <f>O90</f>
        <v>0</v>
      </c>
      <c r="P12" s="23">
        <f t="shared" si="7"/>
        <v>0</v>
      </c>
      <c r="Q12" s="14">
        <v>0</v>
      </c>
    </row>
    <row r="13" spans="2:18" x14ac:dyDescent="0.35">
      <c r="B13" s="2"/>
      <c r="C13" s="2" t="s">
        <v>16</v>
      </c>
      <c r="D13" s="2"/>
      <c r="E13" s="2"/>
      <c r="F13" s="2"/>
      <c r="G13" s="23">
        <f>G92</f>
        <v>0</v>
      </c>
      <c r="H13" s="23">
        <f>H92</f>
        <v>0</v>
      </c>
      <c r="I13" s="23">
        <f>I92</f>
        <v>0</v>
      </c>
      <c r="J13" s="23">
        <f>J92</f>
        <v>0</v>
      </c>
      <c r="K13" s="23">
        <f>K92</f>
        <v>0</v>
      </c>
      <c r="L13" s="46">
        <f t="shared" si="4"/>
        <v>0</v>
      </c>
      <c r="M13" s="14">
        <v>0</v>
      </c>
      <c r="N13" s="14"/>
      <c r="O13" s="23">
        <f>O92</f>
        <v>0</v>
      </c>
      <c r="P13" s="23">
        <f t="shared" si="7"/>
        <v>0</v>
      </c>
      <c r="Q13" s="14">
        <v>0</v>
      </c>
      <c r="R13" s="9"/>
    </row>
    <row r="14" spans="2:18" x14ac:dyDescent="0.35">
      <c r="B14" s="2"/>
      <c r="C14" s="2" t="s">
        <v>13</v>
      </c>
      <c r="D14" s="2"/>
      <c r="E14" s="2"/>
      <c r="F14" s="2"/>
      <c r="G14" s="23">
        <f>G94</f>
        <v>375.4973825670001</v>
      </c>
      <c r="H14" s="23">
        <f>H94</f>
        <v>0</v>
      </c>
      <c r="I14" s="23">
        <f>I94</f>
        <v>129.07633596049999</v>
      </c>
      <c r="J14" s="23">
        <f>J94</f>
        <v>504.57371852750009</v>
      </c>
      <c r="K14" s="23">
        <f>K94</f>
        <v>1539.3877010134211</v>
      </c>
      <c r="L14" s="46">
        <f t="shared" si="4"/>
        <v>-1034.8139824859209</v>
      </c>
      <c r="M14" s="14">
        <f t="shared" si="5"/>
        <v>-0.67222440571967312</v>
      </c>
      <c r="N14" s="14"/>
      <c r="O14" s="23">
        <f>O94</f>
        <v>1492.1447223632003</v>
      </c>
      <c r="P14" s="23">
        <f t="shared" si="7"/>
        <v>-987.57100383570025</v>
      </c>
      <c r="Q14" s="14">
        <f t="shared" ref="Q14" si="9">P14/ABS(O14)</f>
        <v>-0.66184666207954945</v>
      </c>
    </row>
    <row r="15" spans="2:18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14"/>
      <c r="N15" s="14"/>
      <c r="O15" s="24"/>
      <c r="P15" s="24"/>
      <c r="Q15" s="14"/>
    </row>
    <row r="16" spans="2:18" s="5" customFormat="1" x14ac:dyDescent="0.35">
      <c r="B16" s="5" t="s">
        <v>2</v>
      </c>
      <c r="C16" s="6"/>
      <c r="D16" s="6"/>
      <c r="E16" s="6"/>
      <c r="F16" s="6"/>
      <c r="G16" s="25">
        <f t="shared" ref="G16:K16" si="10">G17+G26</f>
        <v>89439.686284812997</v>
      </c>
      <c r="H16" s="25">
        <f t="shared" ref="H16:J16" si="11">H17+H26</f>
        <v>94440.407223120026</v>
      </c>
      <c r="I16" s="25">
        <f t="shared" ref="I16" si="12">I17+I26</f>
        <v>86556.972921850014</v>
      </c>
      <c r="J16" s="25">
        <f t="shared" si="11"/>
        <v>270437.06642978301</v>
      </c>
      <c r="K16" s="25">
        <f t="shared" si="10"/>
        <v>289085.66734651703</v>
      </c>
      <c r="L16" s="37">
        <f>J16-K16</f>
        <v>-18648.600916734023</v>
      </c>
      <c r="M16" s="13">
        <f>L16/ABS(K16)</f>
        <v>-6.4508908684084251E-2</v>
      </c>
      <c r="N16" s="13"/>
      <c r="O16" s="25">
        <f t="shared" ref="O16" si="13">O17+O26</f>
        <v>251265.66381805998</v>
      </c>
      <c r="P16" s="25">
        <f t="shared" ref="P16:P24" si="14">J16-O16</f>
        <v>19171.402611723024</v>
      </c>
      <c r="Q16" s="13">
        <f>P16/ABS(O16)</f>
        <v>7.6299333225270785E-2</v>
      </c>
    </row>
    <row r="17" spans="2:17" x14ac:dyDescent="0.35">
      <c r="B17" s="2"/>
      <c r="C17" s="2" t="s">
        <v>17</v>
      </c>
      <c r="D17" s="2"/>
      <c r="E17" s="2"/>
      <c r="F17" s="2"/>
      <c r="G17" s="23">
        <f>G18+G19+G22</f>
        <v>89173.117848292997</v>
      </c>
      <c r="H17" s="23">
        <f>H18+H19+H22</f>
        <v>89041.842574240029</v>
      </c>
      <c r="I17" s="23">
        <f>I18+I19+I22</f>
        <v>83413.023296260013</v>
      </c>
      <c r="J17" s="23">
        <f>J18+J19+J22</f>
        <v>261627.98371879302</v>
      </c>
      <c r="K17" s="23">
        <f>K18+K19+K22</f>
        <v>270516.51934651705</v>
      </c>
      <c r="L17" s="46">
        <f t="shared" ref="L17:L24" si="15">J17-K17</f>
        <v>-8888.5356277240207</v>
      </c>
      <c r="M17" s="14">
        <f t="shared" ref="M17:M24" si="16">L17/ABS(K17)</f>
        <v>-3.2857644513525207E-2</v>
      </c>
      <c r="N17" s="14"/>
      <c r="O17" s="23">
        <f>O18+O19+O22</f>
        <v>236035.11558188999</v>
      </c>
      <c r="P17" s="23">
        <f t="shared" si="14"/>
        <v>25592.868136903038</v>
      </c>
      <c r="Q17" s="14">
        <f t="shared" ref="Q17:Q24" si="17">P17/ABS(O17)</f>
        <v>0.10842822295237614</v>
      </c>
    </row>
    <row r="18" spans="2:17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46">
        <f>SUM(G18:I18)</f>
        <v>96433.925497393036</v>
      </c>
      <c r="K18" s="23">
        <v>102477.12914932059</v>
      </c>
      <c r="L18" s="46">
        <f t="shared" si="15"/>
        <v>-6043.2036519275571</v>
      </c>
      <c r="M18" s="14">
        <f t="shared" si="16"/>
        <v>-5.8971242677202017E-2</v>
      </c>
      <c r="N18" s="14"/>
      <c r="O18" s="23">
        <v>85813.559793100023</v>
      </c>
      <c r="P18" s="23">
        <f t="shared" si="14"/>
        <v>10620.365704293014</v>
      </c>
      <c r="Q18" s="14">
        <f t="shared" si="17"/>
        <v>0.12376092694323772</v>
      </c>
    </row>
    <row r="19" spans="2:17" x14ac:dyDescent="0.35">
      <c r="B19" s="2"/>
      <c r="C19" s="2"/>
      <c r="D19" s="2" t="s">
        <v>43</v>
      </c>
      <c r="E19" s="2"/>
      <c r="F19" s="2"/>
      <c r="G19" s="23">
        <f>G20+G21</f>
        <v>42100.017</v>
      </c>
      <c r="H19" s="23">
        <f>H20+H21</f>
        <v>44017.669000000002</v>
      </c>
      <c r="I19" s="23">
        <f>I20+I21</f>
        <v>41982.146999999997</v>
      </c>
      <c r="J19" s="23">
        <f>J20+J21</f>
        <v>128099.83299999998</v>
      </c>
      <c r="K19" s="23">
        <f>K20+K21</f>
        <v>130094.66185067937</v>
      </c>
      <c r="L19" s="46">
        <f t="shared" si="15"/>
        <v>-1994.8288506793906</v>
      </c>
      <c r="M19" s="14">
        <f t="shared" si="16"/>
        <v>-1.5333671822515086E-2</v>
      </c>
      <c r="N19" s="14"/>
      <c r="O19" s="23">
        <f>O20+O21</f>
        <v>110486.11899999999</v>
      </c>
      <c r="P19" s="23">
        <f t="shared" si="14"/>
        <v>17613.713999999993</v>
      </c>
      <c r="Q19" s="14">
        <f t="shared" si="17"/>
        <v>0.1594201530420305</v>
      </c>
    </row>
    <row r="20" spans="2:17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46">
        <f>SUM(G20:I20)</f>
        <v>121309.99347735998</v>
      </c>
      <c r="K20" s="23">
        <v>121714.2094075779</v>
      </c>
      <c r="L20" s="46">
        <f t="shared" si="15"/>
        <v>-404.21593021792069</v>
      </c>
      <c r="M20" s="14">
        <f t="shared" si="16"/>
        <v>-3.3210249829117673E-3</v>
      </c>
      <c r="N20" s="14"/>
      <c r="O20" s="23">
        <v>104353.11022998999</v>
      </c>
      <c r="P20" s="23">
        <f t="shared" si="14"/>
        <v>16956.883247369988</v>
      </c>
      <c r="Q20" s="14">
        <f t="shared" si="17"/>
        <v>0.16249523574331143</v>
      </c>
    </row>
    <row r="21" spans="2:17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46">
        <f>SUM(G21:I21)</f>
        <v>6789.8395226400007</v>
      </c>
      <c r="K21" s="23">
        <v>8380.4524431014797</v>
      </c>
      <c r="L21" s="46">
        <f t="shared" si="15"/>
        <v>-1590.612920461479</v>
      </c>
      <c r="M21" s="14">
        <f t="shared" si="16"/>
        <v>-0.18980036355564797</v>
      </c>
      <c r="N21" s="14"/>
      <c r="O21" s="23">
        <v>6133.0087700099994</v>
      </c>
      <c r="P21" s="23">
        <f t="shared" si="14"/>
        <v>656.83075263000137</v>
      </c>
      <c r="Q21" s="14">
        <f t="shared" si="17"/>
        <v>0.10709763792314461</v>
      </c>
    </row>
    <row r="22" spans="2:17" x14ac:dyDescent="0.35">
      <c r="B22" s="2"/>
      <c r="C22" s="2"/>
      <c r="D22" s="2" t="s">
        <v>25</v>
      </c>
      <c r="E22" s="2"/>
      <c r="F22" s="2"/>
      <c r="G22" s="23">
        <f t="shared" ref="G22:K22" si="18">G23+G24</f>
        <v>11374.11815604</v>
      </c>
      <c r="H22" s="23">
        <f t="shared" ref="H22:J22" si="19">H23+H24</f>
        <v>16231.143917810001</v>
      </c>
      <c r="I22" s="23">
        <f t="shared" ref="I22" si="20">I23+I24</f>
        <v>9488.9631475499991</v>
      </c>
      <c r="J22" s="23">
        <f t="shared" si="19"/>
        <v>37094.225221400004</v>
      </c>
      <c r="K22" s="23">
        <f t="shared" si="18"/>
        <v>37944.728346517106</v>
      </c>
      <c r="L22" s="46">
        <f t="shared" si="15"/>
        <v>-850.50312511710217</v>
      </c>
      <c r="M22" s="14">
        <f t="shared" si="16"/>
        <v>-2.2414263118454205E-2</v>
      </c>
      <c r="N22" s="14"/>
      <c r="O22" s="23">
        <f t="shared" ref="O22" si="21">O23+O24</f>
        <v>39735.436788790001</v>
      </c>
      <c r="P22" s="23">
        <f t="shared" si="14"/>
        <v>-2641.2115673899971</v>
      </c>
      <c r="Q22" s="14">
        <f t="shared" si="17"/>
        <v>-6.6469926615607883E-2</v>
      </c>
    </row>
    <row r="23" spans="2:17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46">
        <f>SUM(G23:I23)</f>
        <v>18045.199728129999</v>
      </c>
      <c r="K23" s="23">
        <v>15911.914481648009</v>
      </c>
      <c r="L23" s="46">
        <f t="shared" si="15"/>
        <v>2133.2852464819898</v>
      </c>
      <c r="M23" s="14">
        <f t="shared" si="16"/>
        <v>0.1340684208014323</v>
      </c>
      <c r="N23" s="14"/>
      <c r="O23" s="23">
        <v>18411.986695230004</v>
      </c>
      <c r="P23" s="23">
        <f t="shared" si="14"/>
        <v>-366.7869671000044</v>
      </c>
      <c r="Q23" s="14">
        <f t="shared" si="17"/>
        <v>-1.9921096683989455E-2</v>
      </c>
    </row>
    <row r="24" spans="2:17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46">
        <f>SUM(G24:I24)</f>
        <v>19049.025493270001</v>
      </c>
      <c r="K24" s="23">
        <v>22032.813864869098</v>
      </c>
      <c r="L24" s="46">
        <f t="shared" si="15"/>
        <v>-2983.7883715990974</v>
      </c>
      <c r="M24" s="14">
        <f t="shared" si="16"/>
        <v>-0.13542475282091368</v>
      </c>
      <c r="N24" s="14"/>
      <c r="O24" s="23">
        <v>21323.450093560001</v>
      </c>
      <c r="P24" s="23">
        <f t="shared" si="14"/>
        <v>-2274.4246002899999</v>
      </c>
      <c r="Q24" s="14">
        <f t="shared" si="17"/>
        <v>-0.10666306767012858</v>
      </c>
    </row>
    <row r="25" spans="2:17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14"/>
      <c r="N25" s="14"/>
      <c r="O25" s="24"/>
      <c r="P25" s="24"/>
      <c r="Q25" s="14"/>
    </row>
    <row r="26" spans="2:17" x14ac:dyDescent="0.35">
      <c r="B26" s="2"/>
      <c r="C26" s="2" t="s">
        <v>18</v>
      </c>
      <c r="D26" s="2"/>
      <c r="E26" s="2"/>
      <c r="F26" s="2"/>
      <c r="G26" s="23">
        <f>G27</f>
        <v>266.56843652000003</v>
      </c>
      <c r="H26" s="23">
        <f>H27</f>
        <v>5398.5646488800003</v>
      </c>
      <c r="I26" s="23">
        <f>I27</f>
        <v>3143.9496255900003</v>
      </c>
      <c r="J26" s="23">
        <f>J27</f>
        <v>8809.0827109900019</v>
      </c>
      <c r="K26" s="23">
        <f>K27</f>
        <v>18569.148000000001</v>
      </c>
      <c r="L26" s="46">
        <f t="shared" ref="L26:L27" si="22">J26-K26</f>
        <v>-9760.0652890099991</v>
      </c>
      <c r="M26" s="14">
        <f t="shared" ref="M26:M27" si="23">L26/ABS(K26)</f>
        <v>-0.52560652158138854</v>
      </c>
      <c r="N26" s="14"/>
      <c r="O26" s="23">
        <f>O27</f>
        <v>15230.548236169998</v>
      </c>
      <c r="P26" s="23">
        <f t="shared" ref="P26:P27" si="24">J26-O26</f>
        <v>-6421.4655251799959</v>
      </c>
      <c r="Q26" s="14">
        <f t="shared" ref="Q26:Q27" si="25">P26/ABS(O26)</f>
        <v>-0.42161749042822322</v>
      </c>
    </row>
    <row r="27" spans="2:17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46">
        <f>SUM(G27:I27)</f>
        <v>8809.0827109900019</v>
      </c>
      <c r="K27" s="23">
        <v>18569.148000000001</v>
      </c>
      <c r="L27" s="46">
        <f t="shared" si="22"/>
        <v>-9760.0652890099991</v>
      </c>
      <c r="M27" s="14">
        <f t="shared" si="23"/>
        <v>-0.52560652158138854</v>
      </c>
      <c r="N27" s="14"/>
      <c r="O27" s="23">
        <v>15230.548236169998</v>
      </c>
      <c r="P27" s="23">
        <f t="shared" si="24"/>
        <v>-6421.4655251799959</v>
      </c>
      <c r="Q27" s="14">
        <f t="shared" si="25"/>
        <v>-0.42161749042822322</v>
      </c>
    </row>
    <row r="28" spans="2:17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14"/>
      <c r="N28" s="14"/>
      <c r="O28" s="24"/>
      <c r="P28" s="24"/>
      <c r="Q28" s="14"/>
    </row>
    <row r="29" spans="2:17" s="5" customFormat="1" x14ac:dyDescent="0.35">
      <c r="B29" s="5" t="s">
        <v>3</v>
      </c>
      <c r="C29" s="6"/>
      <c r="D29" s="6"/>
      <c r="E29" s="6"/>
      <c r="F29" s="6"/>
      <c r="G29" s="25">
        <f>+G9-G16</f>
        <v>-15500.604635465992</v>
      </c>
      <c r="H29" s="25">
        <f>+H9-H16</f>
        <v>-20145.081018050027</v>
      </c>
      <c r="I29" s="25">
        <f>+I9-I16</f>
        <v>-2602.4470992255083</v>
      </c>
      <c r="J29" s="25">
        <f>+J9-J16</f>
        <v>-38248.132752741512</v>
      </c>
      <c r="K29" s="25">
        <f>+K9-K16</f>
        <v>-56913.435011151363</v>
      </c>
      <c r="L29" s="37">
        <f t="shared" ref="L29:L31" si="26">J29-K29</f>
        <v>18665.302258409851</v>
      </c>
      <c r="M29" s="13">
        <f>L29/ABS(K29)</f>
        <v>0.32795950999535795</v>
      </c>
      <c r="N29" s="13"/>
      <c r="O29" s="25">
        <f>+O9-O16</f>
        <v>-26388.454444897448</v>
      </c>
      <c r="P29" s="25">
        <f t="shared" ref="P29:P31" si="27">J29-O29</f>
        <v>-11859.678307844064</v>
      </c>
      <c r="Q29" s="13">
        <f>P29/ABS(O29)</f>
        <v>-0.44942678748422449</v>
      </c>
    </row>
    <row r="30" spans="2:17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14"/>
      <c r="N30" s="14"/>
      <c r="O30" s="25"/>
      <c r="P30" s="25"/>
      <c r="Q30" s="14"/>
    </row>
    <row r="31" spans="2:17" s="5" customFormat="1" x14ac:dyDescent="0.35">
      <c r="B31" s="5" t="s">
        <v>4</v>
      </c>
      <c r="C31" s="6"/>
      <c r="D31" s="6"/>
      <c r="E31" s="6"/>
      <c r="F31" s="6"/>
      <c r="G31" s="25">
        <f t="shared" ref="G31:K31" si="28">G32+G33</f>
        <v>35084.898954922399</v>
      </c>
      <c r="H31" s="25">
        <f t="shared" ref="H31:J31" si="29">H32+H33</f>
        <v>3729.3169787699999</v>
      </c>
      <c r="I31" s="25">
        <f t="shared" ref="I31" si="30">I32+I33</f>
        <v>16178.111524865602</v>
      </c>
      <c r="J31" s="25">
        <f t="shared" si="29"/>
        <v>54992.327458558</v>
      </c>
      <c r="K31" s="25">
        <f t="shared" si="28"/>
        <v>38116.600786339099</v>
      </c>
      <c r="L31" s="37">
        <f t="shared" si="26"/>
        <v>16875.726672218902</v>
      </c>
      <c r="M31" s="13">
        <f>L31/ABS(K31)</f>
        <v>0.44273954980442859</v>
      </c>
      <c r="N31" s="13"/>
      <c r="O31" s="25">
        <f t="shared" ref="O31" si="31">O32+O33</f>
        <v>24168.846177644598</v>
      </c>
      <c r="P31" s="25">
        <f t="shared" si="27"/>
        <v>30823.481280913402</v>
      </c>
      <c r="Q31" s="13">
        <f>P31/ABS(O31)</f>
        <v>1.2753393792304462</v>
      </c>
    </row>
    <row r="32" spans="2:17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46">
        <f>SUM(G32:I32)</f>
        <v>52569.576376819998</v>
      </c>
      <c r="K32" s="23">
        <v>35000</v>
      </c>
      <c r="L32" s="46">
        <f t="shared" ref="L32:L33" si="32">J32-K32</f>
        <v>17569.576376819998</v>
      </c>
      <c r="M32" s="14">
        <f t="shared" ref="M32:M33" si="33">L32/ABS(K32)</f>
        <v>0.50198789648057141</v>
      </c>
      <c r="N32" s="14"/>
      <c r="O32" s="23">
        <v>19887.985549149998</v>
      </c>
      <c r="P32" s="23">
        <f t="shared" ref="P32:P33" si="34">J32-O32</f>
        <v>32681.590827669999</v>
      </c>
      <c r="Q32" s="14">
        <f t="shared" ref="Q32:Q33" si="35">P32/ABS(O32)</f>
        <v>1.643283114164712</v>
      </c>
    </row>
    <row r="33" spans="2:17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46">
        <f>SUM(G33:I33)</f>
        <v>2422.7510817380003</v>
      </c>
      <c r="K33" s="23">
        <v>3116.6007863390996</v>
      </c>
      <c r="L33" s="46">
        <f t="shared" si="32"/>
        <v>-693.84970460109935</v>
      </c>
      <c r="M33" s="14">
        <f t="shared" si="33"/>
        <v>-0.22263027964390866</v>
      </c>
      <c r="N33" s="14"/>
      <c r="O33" s="23">
        <v>4280.8606284946</v>
      </c>
      <c r="P33" s="23">
        <f t="shared" si="34"/>
        <v>-1858.1095467565997</v>
      </c>
      <c r="Q33" s="14">
        <f t="shared" si="35"/>
        <v>-0.43405046508370426</v>
      </c>
    </row>
    <row r="34" spans="2:17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14"/>
      <c r="N34" s="14"/>
      <c r="O34" s="23"/>
      <c r="P34" s="23"/>
      <c r="Q34" s="14"/>
    </row>
    <row r="35" spans="2:17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37">
        <f>SUM(G35:I35)</f>
        <v>1437.2581620200001</v>
      </c>
      <c r="K35" s="28">
        <v>879.43096893184736</v>
      </c>
      <c r="L35" s="37">
        <f t="shared" ref="L35:L36" si="36">J35-K35</f>
        <v>557.82719308815274</v>
      </c>
      <c r="M35" s="13">
        <f>L35/ABS(K35)</f>
        <v>0.63430469564391956</v>
      </c>
      <c r="N35" s="13"/>
      <c r="O35" s="28">
        <v>3109.7331452846602</v>
      </c>
      <c r="P35" s="25">
        <f t="shared" ref="P35:P36" si="37">J35-O35</f>
        <v>-1672.4749832646601</v>
      </c>
      <c r="Q35" s="13">
        <f>P35/ABS(O35)</f>
        <v>-0.53781945431577038</v>
      </c>
    </row>
    <row r="36" spans="2:17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37">
        <f>SUM(G36:I36)</f>
        <v>0</v>
      </c>
      <c r="K36" s="28">
        <v>0</v>
      </c>
      <c r="L36" s="37">
        <f t="shared" si="36"/>
        <v>0</v>
      </c>
      <c r="M36" s="13">
        <v>0</v>
      </c>
      <c r="N36" s="13"/>
      <c r="O36" s="28">
        <v>0</v>
      </c>
      <c r="P36" s="25">
        <f t="shared" si="37"/>
        <v>0</v>
      </c>
      <c r="Q36" s="13">
        <v>0</v>
      </c>
    </row>
    <row r="37" spans="2:17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14"/>
      <c r="N37" s="14"/>
      <c r="O37" s="25"/>
      <c r="P37" s="25"/>
      <c r="Q37" s="14"/>
    </row>
    <row r="38" spans="2:17" s="5" customFormat="1" x14ac:dyDescent="0.35">
      <c r="B38" s="5" t="s">
        <v>5</v>
      </c>
      <c r="C38" s="6"/>
      <c r="D38" s="6"/>
      <c r="E38" s="6"/>
      <c r="F38" s="6"/>
      <c r="G38" s="25">
        <f>G39+G40</f>
        <v>42241.35135682</v>
      </c>
      <c r="H38" s="25">
        <f>H39+H40</f>
        <v>4311.2382180900022</v>
      </c>
      <c r="I38" s="25">
        <f>I39+I40</f>
        <v>15876.532871109999</v>
      </c>
      <c r="J38" s="25">
        <f>J39+J40</f>
        <v>62429.122446020003</v>
      </c>
      <c r="K38" s="25">
        <f>K39+K40</f>
        <v>62792.068553291814</v>
      </c>
      <c r="L38" s="37">
        <f t="shared" ref="L38:L40" si="38">J38-K38</f>
        <v>-362.94610727181134</v>
      </c>
      <c r="M38" s="13">
        <f>L38/ABS(K38)</f>
        <v>-5.7801266248105505E-3</v>
      </c>
      <c r="N38" s="13"/>
      <c r="O38" s="25">
        <f>O39+O40</f>
        <v>30320.94629227</v>
      </c>
      <c r="P38" s="25">
        <f t="shared" ref="P38" si="39">J38-O38</f>
        <v>32108.176153750002</v>
      </c>
      <c r="Q38" s="13">
        <f>P38/ABS(O38)</f>
        <v>1.0589437362624674</v>
      </c>
    </row>
    <row r="39" spans="2:17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46">
        <f>SUM(G39:I39)</f>
        <v>42681.757723850002</v>
      </c>
      <c r="K39" s="23">
        <v>43444.447999999938</v>
      </c>
      <c r="L39" s="46">
        <f t="shared" si="38"/>
        <v>-762.69027614993684</v>
      </c>
      <c r="M39" s="14">
        <f t="shared" ref="M39:M40" si="40">L39/ABS(K39)</f>
        <v>-1.7555529216297969E-2</v>
      </c>
      <c r="N39" s="14"/>
      <c r="O39" s="23">
        <v>10610.591695489999</v>
      </c>
      <c r="P39" s="23">
        <f t="shared" ref="P39" si="41">J39-O39</f>
        <v>32071.166028360003</v>
      </c>
      <c r="Q39" s="14">
        <f t="shared" ref="Q39:Q40" si="42">P39/ABS(O39)</f>
        <v>3.022561507290094</v>
      </c>
    </row>
    <row r="40" spans="2:17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46">
        <f>SUM(G40:I40)</f>
        <v>19747.364722170001</v>
      </c>
      <c r="K40" s="23">
        <v>19347.620553291879</v>
      </c>
      <c r="L40" s="46">
        <f t="shared" si="38"/>
        <v>399.74416887812185</v>
      </c>
      <c r="M40" s="14">
        <f t="shared" si="40"/>
        <v>2.0661154056492381E-2</v>
      </c>
      <c r="N40" s="14"/>
      <c r="O40" s="23">
        <v>19710.354596780002</v>
      </c>
      <c r="P40" s="23">
        <f t="shared" ref="P40" si="43">J40-O40</f>
        <v>37.010125389999303</v>
      </c>
      <c r="Q40" s="14">
        <f t="shared" si="42"/>
        <v>1.8776996227173656E-3</v>
      </c>
    </row>
    <row r="41" spans="2:17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14"/>
      <c r="N41" s="14"/>
      <c r="O41" s="24"/>
      <c r="P41" s="24"/>
      <c r="Q41" s="14"/>
    </row>
    <row r="42" spans="2:17" x14ac:dyDescent="0.35">
      <c r="B42" s="5" t="s">
        <v>6</v>
      </c>
      <c r="C42" s="6"/>
      <c r="D42" s="6"/>
      <c r="E42" s="6"/>
      <c r="F42" s="6"/>
      <c r="G42" s="25">
        <f t="shared" ref="G42:K42" si="44">+G29+G31-G38+G35-G36</f>
        <v>-22151.072093113591</v>
      </c>
      <c r="H42" s="25">
        <f t="shared" si="44"/>
        <v>-20449.146071130031</v>
      </c>
      <c r="I42" s="25">
        <f t="shared" si="44"/>
        <v>-1647.451413939905</v>
      </c>
      <c r="J42" s="25">
        <f t="shared" si="44"/>
        <v>-44247.669578183515</v>
      </c>
      <c r="K42" s="25">
        <f t="shared" si="44"/>
        <v>-80709.471809172232</v>
      </c>
      <c r="L42" s="25">
        <f>J42-K42</f>
        <v>36461.802230988716</v>
      </c>
      <c r="M42" s="13">
        <f>L42/ABS(K42)</f>
        <v>0.4517660866025518</v>
      </c>
      <c r="N42" s="13"/>
      <c r="O42" s="25">
        <f>+O29+O31-O38+O35-O36</f>
        <v>-29430.821414238191</v>
      </c>
      <c r="P42" s="25">
        <f t="shared" ref="P42" si="45">J42-O42</f>
        <v>-14816.848163945324</v>
      </c>
      <c r="Q42" s="13">
        <f>P42/ABS(O42)</f>
        <v>-0.5034466403570087</v>
      </c>
    </row>
    <row r="43" spans="2:17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14"/>
      <c r="N43" s="14"/>
      <c r="O43" s="25"/>
      <c r="P43" s="25"/>
      <c r="Q43" s="14"/>
    </row>
    <row r="44" spans="2:17" ht="16" thickBot="1" x14ac:dyDescent="0.4">
      <c r="B44" s="5" t="s">
        <v>7</v>
      </c>
      <c r="C44" s="6"/>
      <c r="D44" s="6"/>
      <c r="E44" s="6"/>
      <c r="F44" s="6"/>
      <c r="G44" s="25">
        <f t="shared" ref="G44:K44" si="46">+G29+G22</f>
        <v>-4126.486479425992</v>
      </c>
      <c r="H44" s="25">
        <f t="shared" si="46"/>
        <v>-3913.9371002400258</v>
      </c>
      <c r="I44" s="25">
        <f t="shared" si="46"/>
        <v>6886.5160483244908</v>
      </c>
      <c r="J44" s="25">
        <f t="shared" si="46"/>
        <v>-1153.9075313415087</v>
      </c>
      <c r="K44" s="25">
        <f t="shared" si="46"/>
        <v>-18968.706664634257</v>
      </c>
      <c r="L44" s="25">
        <f>J44-K44</f>
        <v>17814.799133292749</v>
      </c>
      <c r="M44" s="13">
        <f>L44/ABS(K44)</f>
        <v>0.9391678330134714</v>
      </c>
      <c r="N44" s="35"/>
      <c r="O44" s="25">
        <f>+O29+O22</f>
        <v>13346.982343892552</v>
      </c>
      <c r="P44" s="25">
        <f t="shared" ref="P44" si="47">J44-O44</f>
        <v>-14500.889875234061</v>
      </c>
      <c r="Q44" s="13">
        <f>P44/ABS(O44)</f>
        <v>-1.0864545634069507</v>
      </c>
    </row>
    <row r="45" spans="2:17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18"/>
      <c r="N45" s="34"/>
      <c r="O45" s="26"/>
      <c r="P45" s="26"/>
      <c r="Q45" s="18"/>
    </row>
    <row r="46" spans="2:17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7"/>
      <c r="N46" s="17"/>
      <c r="O46" s="19"/>
      <c r="P46" s="19"/>
      <c r="Q46" s="17"/>
    </row>
    <row r="47" spans="2:17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O47" s="19"/>
      <c r="P47" s="19"/>
    </row>
    <row r="48" spans="2:17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O48" s="19"/>
      <c r="P48" s="19"/>
    </row>
    <row r="49" spans="2:17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O49" s="19"/>
      <c r="P49" s="19"/>
    </row>
    <row r="50" spans="2:17" ht="17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tr">
        <f>J6</f>
        <v>Prov.</v>
      </c>
      <c r="K50" s="21" t="s">
        <v>48</v>
      </c>
      <c r="L50" s="21"/>
      <c r="M50" s="11"/>
      <c r="N50" s="36"/>
      <c r="O50" s="21" t="s">
        <v>48</v>
      </c>
      <c r="P50" s="21"/>
      <c r="Q50" s="11"/>
    </row>
    <row r="51" spans="2:17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tr">
        <f>J7</f>
        <v>Apr - June</v>
      </c>
      <c r="K51" s="22" t="str">
        <f>+K7</f>
        <v>Apr - June</v>
      </c>
      <c r="L51" s="22" t="str">
        <f>L7</f>
        <v>Diff</v>
      </c>
      <c r="M51" s="12" t="str">
        <f>M7</f>
        <v>Diff %</v>
      </c>
      <c r="N51" s="12"/>
      <c r="O51" s="22" t="str">
        <f>+O7</f>
        <v>Apr - June</v>
      </c>
      <c r="P51" s="22" t="str">
        <f>P7</f>
        <v>Diff</v>
      </c>
      <c r="Q51" s="12" t="str">
        <f>Q7</f>
        <v>Diff %</v>
      </c>
    </row>
    <row r="52" spans="2:17" x14ac:dyDescent="0.35">
      <c r="B52" s="3"/>
      <c r="C52" s="3"/>
      <c r="D52" s="3"/>
      <c r="E52" s="3"/>
      <c r="F52" s="3"/>
    </row>
    <row r="53" spans="2:17" x14ac:dyDescent="0.35">
      <c r="B53" s="4" t="s">
        <v>1</v>
      </c>
      <c r="C53" s="2"/>
      <c r="D53" s="2"/>
      <c r="E53" s="2"/>
      <c r="F53" s="2"/>
      <c r="G53" s="25">
        <f t="shared" ref="G53:J53" si="48">G55+G88+G90+G92+G94</f>
        <v>73939.081649347005</v>
      </c>
      <c r="H53" s="25">
        <f t="shared" si="48"/>
        <v>74295.32620507</v>
      </c>
      <c r="I53" s="25">
        <f t="shared" ref="I53" si="49">I55+I88+I90+I92+I94</f>
        <v>83954.525822624506</v>
      </c>
      <c r="J53" s="25">
        <f t="shared" si="48"/>
        <v>232188.9336770415</v>
      </c>
      <c r="K53" s="25">
        <f t="shared" ref="K53" si="50">K55+K88+K90+K92+K94</f>
        <v>232172.23233536567</v>
      </c>
      <c r="L53" s="37">
        <f t="shared" ref="L53:L63" si="51">J53-K53</f>
        <v>16.70134167582728</v>
      </c>
      <c r="M53" s="13">
        <f>L53/ABS(K53)</f>
        <v>7.1935138443699438E-5</v>
      </c>
      <c r="N53" s="13"/>
      <c r="O53" s="25">
        <f t="shared" ref="O53" si="52">O55+O88+O90+O92+O94</f>
        <v>224877.20937316254</v>
      </c>
      <c r="P53" s="25">
        <f t="shared" ref="P53:P63" si="53">J53-O53</f>
        <v>7311.7243038789602</v>
      </c>
      <c r="Q53" s="13">
        <f>P53/ABS(O53)</f>
        <v>3.2514296687779699E-2</v>
      </c>
    </row>
    <row r="54" spans="2:17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14"/>
      <c r="N54" s="14"/>
      <c r="O54" s="25"/>
      <c r="P54" s="25"/>
      <c r="Q54" s="14"/>
    </row>
    <row r="55" spans="2:17" x14ac:dyDescent="0.35">
      <c r="B55" s="4" t="s">
        <v>9</v>
      </c>
      <c r="C55" s="2"/>
      <c r="D55" s="2"/>
      <c r="E55" s="2"/>
      <c r="F55" s="2"/>
      <c r="G55" s="25">
        <f t="shared" ref="G55:J55" si="54">G57+G65+G80</f>
        <v>67665.022052820001</v>
      </c>
      <c r="H55" s="25">
        <f t="shared" si="54"/>
        <v>69681.086521499994</v>
      </c>
      <c r="I55" s="25">
        <f t="shared" ref="I55" si="55">I57+I65+I80</f>
        <v>75959.499483784006</v>
      </c>
      <c r="J55" s="25">
        <f t="shared" si="54"/>
        <v>213305.608058104</v>
      </c>
      <c r="K55" s="25">
        <f t="shared" ref="K55" si="56">K57+K65+K80</f>
        <v>214831.35235916747</v>
      </c>
      <c r="L55" s="37">
        <f t="shared" si="51"/>
        <v>-1525.7443010634743</v>
      </c>
      <c r="M55" s="13">
        <f>L55/ABS(K55)</f>
        <v>-7.1020560281752857E-3</v>
      </c>
      <c r="N55" s="13"/>
      <c r="O55" s="25">
        <f t="shared" ref="O55" si="57">O57+O65+O80</f>
        <v>208920.14072113001</v>
      </c>
      <c r="P55" s="25">
        <f t="shared" si="53"/>
        <v>4385.4673369739903</v>
      </c>
      <c r="Q55" s="13">
        <f>P55/ABS(O55)</f>
        <v>2.0991118050354862E-2</v>
      </c>
    </row>
    <row r="56" spans="2:17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14"/>
      <c r="N56" s="14"/>
      <c r="O56" s="24"/>
      <c r="P56" s="24"/>
      <c r="Q56" s="14"/>
    </row>
    <row r="57" spans="2:17" x14ac:dyDescent="0.35">
      <c r="B57" s="2"/>
      <c r="C57" s="2" t="s">
        <v>54</v>
      </c>
      <c r="D57" s="2"/>
      <c r="E57" s="2"/>
      <c r="F57" s="2"/>
      <c r="G57" s="23">
        <f t="shared" ref="G57:J57" si="58">SUM(G58:G63)</f>
        <v>18232.395819699999</v>
      </c>
      <c r="H57" s="23">
        <f t="shared" si="58"/>
        <v>19971.710871809999</v>
      </c>
      <c r="I57" s="23">
        <f t="shared" ref="I57" si="59">SUM(I58:I63)</f>
        <v>28343.429010759999</v>
      </c>
      <c r="J57" s="23">
        <f t="shared" si="58"/>
        <v>66547.535702270005</v>
      </c>
      <c r="K57" s="23">
        <f t="shared" ref="K57" si="60">SUM(K58:K63)</f>
        <v>70657.512057131404</v>
      </c>
      <c r="L57" s="46">
        <f t="shared" si="51"/>
        <v>-4109.9763548613992</v>
      </c>
      <c r="M57" s="14">
        <f t="shared" ref="M57:M86" si="61">L57/ABS(K57)</f>
        <v>-5.8167578155571116E-2</v>
      </c>
      <c r="N57" s="14"/>
      <c r="O57" s="23">
        <f t="shared" ref="O57" si="62">SUM(O58:O63)</f>
        <v>66615.947246999989</v>
      </c>
      <c r="P57" s="23">
        <f t="shared" si="53"/>
        <v>-68.411544729984598</v>
      </c>
      <c r="Q57" s="14">
        <f t="shared" ref="Q57" si="63">P57/ABS(O57)</f>
        <v>-1.026954468970123E-3</v>
      </c>
    </row>
    <row r="58" spans="2:17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46">
        <f t="shared" ref="J58:J62" si="64">SUM(G58:I58)</f>
        <v>361.62079027000004</v>
      </c>
      <c r="K58" s="23">
        <v>978.34079999999994</v>
      </c>
      <c r="L58" s="46">
        <f t="shared" si="51"/>
        <v>-616.7200097299999</v>
      </c>
      <c r="M58" s="14">
        <f t="shared" si="61"/>
        <v>-0.63037339312640328</v>
      </c>
      <c r="N58" s="14"/>
      <c r="O58" s="23">
        <v>0</v>
      </c>
      <c r="P58" s="23">
        <f t="shared" si="53"/>
        <v>361.62079027000004</v>
      </c>
      <c r="Q58" s="14" t="s">
        <v>47</v>
      </c>
    </row>
    <row r="59" spans="2:17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46">
        <f t="shared" si="64"/>
        <v>18908.436508999999</v>
      </c>
      <c r="K59" s="23">
        <v>17705.53124879922</v>
      </c>
      <c r="L59" s="46">
        <f t="shared" si="51"/>
        <v>1202.9052602007796</v>
      </c>
      <c r="M59" s="14">
        <f t="shared" si="61"/>
        <v>6.7939518069098329E-2</v>
      </c>
      <c r="N59" s="14"/>
      <c r="O59" s="23">
        <v>18048.139440999999</v>
      </c>
      <c r="P59" s="23">
        <f t="shared" si="53"/>
        <v>860.29706799999985</v>
      </c>
      <c r="Q59" s="14">
        <f t="shared" ref="Q59:Q63" si="65">P59/ABS(O59)</f>
        <v>4.7666800825223073E-2</v>
      </c>
    </row>
    <row r="60" spans="2:17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46">
        <f t="shared" si="64"/>
        <v>34553.247242000005</v>
      </c>
      <c r="K60" s="23">
        <v>40244.192210798123</v>
      </c>
      <c r="L60" s="46">
        <f t="shared" si="51"/>
        <v>-5690.9449687981178</v>
      </c>
      <c r="M60" s="14">
        <f t="shared" si="61"/>
        <v>-0.141410341621198</v>
      </c>
      <c r="N60" s="14"/>
      <c r="O60" s="23">
        <v>35804.325035999995</v>
      </c>
      <c r="P60" s="23">
        <f t="shared" si="53"/>
        <v>-1251.0777939999898</v>
      </c>
      <c r="Q60" s="14">
        <f t="shared" si="65"/>
        <v>-3.4942085704508463E-2</v>
      </c>
    </row>
    <row r="61" spans="2:17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46">
        <f t="shared" si="64"/>
        <v>874.19905900000003</v>
      </c>
      <c r="K61" s="23">
        <v>786.03744763756617</v>
      </c>
      <c r="L61" s="46">
        <f t="shared" si="51"/>
        <v>88.16161136243386</v>
      </c>
      <c r="M61" s="14">
        <f t="shared" si="61"/>
        <v>0.11215955630027982</v>
      </c>
      <c r="N61" s="14"/>
      <c r="O61" s="23">
        <v>795.73397999999997</v>
      </c>
      <c r="P61" s="23">
        <f t="shared" si="53"/>
        <v>78.46507900000006</v>
      </c>
      <c r="Q61" s="14">
        <f t="shared" si="65"/>
        <v>9.8607173970376466E-2</v>
      </c>
    </row>
    <row r="62" spans="2:17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46">
        <f t="shared" si="64"/>
        <v>1752.1995420000001</v>
      </c>
      <c r="K62" s="23">
        <v>2634.7023087395037</v>
      </c>
      <c r="L62" s="46">
        <f t="shared" si="51"/>
        <v>-882.50276673950361</v>
      </c>
      <c r="M62" s="14">
        <f t="shared" si="61"/>
        <v>-0.33495350264512852</v>
      </c>
      <c r="N62" s="14"/>
      <c r="O62" s="23">
        <v>1733.8062559999998</v>
      </c>
      <c r="P62" s="23">
        <f t="shared" si="53"/>
        <v>18.393286000000217</v>
      </c>
      <c r="Q62" s="14">
        <f t="shared" si="65"/>
        <v>1.0608616698866161E-2</v>
      </c>
    </row>
    <row r="63" spans="2:17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46">
        <f>SUM(G63:I63)</f>
        <v>10097.832559999999</v>
      </c>
      <c r="K63" s="23">
        <v>8308.708041156995</v>
      </c>
      <c r="L63" s="46">
        <f t="shared" si="51"/>
        <v>1789.1245188430039</v>
      </c>
      <c r="M63" s="14">
        <f t="shared" si="61"/>
        <v>0.21533125366550571</v>
      </c>
      <c r="N63" s="14"/>
      <c r="O63" s="23">
        <v>10233.942534</v>
      </c>
      <c r="P63" s="23">
        <f t="shared" si="53"/>
        <v>-136.10997400000088</v>
      </c>
      <c r="Q63" s="14">
        <f t="shared" si="65"/>
        <v>-1.3299857171154297E-2</v>
      </c>
    </row>
    <row r="64" spans="2:17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14"/>
      <c r="N64" s="14"/>
      <c r="O64" s="23"/>
      <c r="P64" s="23"/>
      <c r="Q64" s="14"/>
    </row>
    <row r="65" spans="2:17" x14ac:dyDescent="0.35">
      <c r="B65" s="2"/>
      <c r="C65" s="2" t="s">
        <v>53</v>
      </c>
      <c r="D65" s="2"/>
      <c r="E65" s="2"/>
      <c r="F65" s="2"/>
      <c r="G65" s="23">
        <f t="shared" ref="G65:K65" si="66">SUM(G66:G78)</f>
        <v>23660.710392639998</v>
      </c>
      <c r="H65" s="23">
        <f t="shared" ref="H65:J65" si="67">SUM(H66:H78)</f>
        <v>24253.700407</v>
      </c>
      <c r="I65" s="23">
        <f t="shared" ref="I65" si="68">SUM(I66:I78)</f>
        <v>21311.17998316</v>
      </c>
      <c r="J65" s="23">
        <f t="shared" si="67"/>
        <v>69225.590782800005</v>
      </c>
      <c r="K65" s="23">
        <f t="shared" si="66"/>
        <v>67467.686413235584</v>
      </c>
      <c r="L65" s="46">
        <f t="shared" ref="L65:L78" si="69">J65-K65</f>
        <v>1757.9043695644214</v>
      </c>
      <c r="M65" s="14">
        <f t="shared" si="61"/>
        <v>2.6055500981571552E-2</v>
      </c>
      <c r="N65" s="14"/>
      <c r="O65" s="23">
        <f t="shared" ref="O65" si="70">SUM(O66:O78)</f>
        <v>67071.68761796999</v>
      </c>
      <c r="P65" s="23">
        <f t="shared" ref="P65:P78" si="71">J65-O65</f>
        <v>2153.9031648300152</v>
      </c>
      <c r="Q65" s="14">
        <f t="shared" ref="Q65:Q66" si="72">P65/ABS(O65)</f>
        <v>3.211344818246286E-2</v>
      </c>
    </row>
    <row r="66" spans="2:17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46">
        <f t="shared" ref="J66:J77" si="73">SUM(G66:I66)</f>
        <v>21.965622</v>
      </c>
      <c r="K66" s="31">
        <v>0</v>
      </c>
      <c r="L66" s="46">
        <f t="shared" si="69"/>
        <v>21.965622</v>
      </c>
      <c r="M66" s="14" t="s">
        <v>47</v>
      </c>
      <c r="N66" s="14"/>
      <c r="O66" s="31">
        <v>21.266757999999999</v>
      </c>
      <c r="P66" s="23">
        <f t="shared" si="71"/>
        <v>0.69886400000000037</v>
      </c>
      <c r="Q66" s="14">
        <f t="shared" si="72"/>
        <v>3.286180244304282E-2</v>
      </c>
    </row>
    <row r="67" spans="2:17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46">
        <f t="shared" si="73"/>
        <v>6170.8170630000004</v>
      </c>
      <c r="K67" s="31">
        <v>5553.8613356637397</v>
      </c>
      <c r="L67" s="46">
        <f t="shared" si="69"/>
        <v>616.95572733626068</v>
      </c>
      <c r="M67" s="14">
        <f t="shared" si="61"/>
        <v>0.11108590763232092</v>
      </c>
      <c r="N67" s="14"/>
      <c r="O67" s="31">
        <v>4707.7497839999996</v>
      </c>
      <c r="P67" s="23">
        <f t="shared" si="71"/>
        <v>1463.0672790000008</v>
      </c>
      <c r="Q67" s="14">
        <f t="shared" ref="Q67:Q71" si="74">P67/ABS(O67)</f>
        <v>0.31077847084661475</v>
      </c>
    </row>
    <row r="68" spans="2:17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46">
        <f t="shared" si="73"/>
        <v>243.42799399999998</v>
      </c>
      <c r="K68" s="31">
        <v>218.58966285904705</v>
      </c>
      <c r="L68" s="46">
        <f t="shared" si="69"/>
        <v>24.838331140952931</v>
      </c>
      <c r="M68" s="14">
        <f t="shared" si="61"/>
        <v>0.11362994396020185</v>
      </c>
      <c r="N68" s="14"/>
      <c r="O68" s="31">
        <v>223.18164100000001</v>
      </c>
      <c r="P68" s="23">
        <f t="shared" si="71"/>
        <v>20.246352999999971</v>
      </c>
      <c r="Q68" s="14">
        <f t="shared" si="74"/>
        <v>9.0716928638408786E-2</v>
      </c>
    </row>
    <row r="69" spans="2:17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46">
        <f t="shared" si="73"/>
        <v>1356.0338139999999</v>
      </c>
      <c r="K69" s="31">
        <v>1319.4506922114047</v>
      </c>
      <c r="L69" s="46">
        <f t="shared" si="69"/>
        <v>36.583121788595236</v>
      </c>
      <c r="M69" s="14">
        <f t="shared" si="61"/>
        <v>2.772602417395513E-2</v>
      </c>
      <c r="N69" s="14"/>
      <c r="O69" s="31">
        <v>1324.4817909999999</v>
      </c>
      <c r="P69" s="23">
        <f t="shared" si="71"/>
        <v>31.552022999999963</v>
      </c>
      <c r="Q69" s="14">
        <f t="shared" si="74"/>
        <v>2.3822164422643968E-2</v>
      </c>
    </row>
    <row r="70" spans="2:17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46">
        <f t="shared" si="73"/>
        <v>553.28679080000006</v>
      </c>
      <c r="K70" s="31">
        <v>1013.8080408970128</v>
      </c>
      <c r="L70" s="46">
        <f t="shared" si="69"/>
        <v>-460.52125009701274</v>
      </c>
      <c r="M70" s="14">
        <f t="shared" si="61"/>
        <v>-0.45424896185430291</v>
      </c>
      <c r="N70" s="14"/>
      <c r="O70" s="31">
        <v>924.1894847100001</v>
      </c>
      <c r="P70" s="23">
        <f t="shared" si="71"/>
        <v>-370.90269391000004</v>
      </c>
      <c r="Q70" s="14">
        <f t="shared" si="74"/>
        <v>-0.40132754164194478</v>
      </c>
    </row>
    <row r="71" spans="2:17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46">
        <f t="shared" si="73"/>
        <v>37.877139999999997</v>
      </c>
      <c r="K71" s="31">
        <v>117.61534863154766</v>
      </c>
      <c r="L71" s="46">
        <f t="shared" si="69"/>
        <v>-79.738208631547664</v>
      </c>
      <c r="M71" s="14">
        <f t="shared" si="61"/>
        <v>-0.67795750775132835</v>
      </c>
      <c r="N71" s="14"/>
      <c r="O71" s="31">
        <v>106.28664999999999</v>
      </c>
      <c r="P71" s="23">
        <f t="shared" si="71"/>
        <v>-68.409509999999997</v>
      </c>
      <c r="Q71" s="14">
        <f t="shared" si="74"/>
        <v>-0.64363219651762471</v>
      </c>
    </row>
    <row r="72" spans="2:17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46">
        <f t="shared" si="73"/>
        <v>2300.748955</v>
      </c>
      <c r="K72" s="31">
        <v>2289.2571128629711</v>
      </c>
      <c r="L72" s="46">
        <f t="shared" si="69"/>
        <v>11.491842137028925</v>
      </c>
      <c r="M72" s="14">
        <f t="shared" si="61"/>
        <v>5.0199001555823915E-3</v>
      </c>
      <c r="N72" s="14"/>
      <c r="O72" s="31">
        <v>2094.4573150000001</v>
      </c>
      <c r="P72" s="23">
        <f t="shared" si="71"/>
        <v>206.29163999999992</v>
      </c>
      <c r="Q72" s="14">
        <f t="shared" ref="Q72:Q78" si="75">P72/ABS(O72)</f>
        <v>9.849407697286966E-2</v>
      </c>
    </row>
    <row r="73" spans="2:17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46">
        <f t="shared" si="73"/>
        <v>912.65019199999995</v>
      </c>
      <c r="K73" s="31">
        <v>845.74407951958528</v>
      </c>
      <c r="L73" s="46">
        <f t="shared" si="69"/>
        <v>66.906112480414663</v>
      </c>
      <c r="M73" s="14">
        <f t="shared" si="61"/>
        <v>7.9109170375061766E-2</v>
      </c>
      <c r="N73" s="14"/>
      <c r="O73" s="31">
        <v>892.19418500000006</v>
      </c>
      <c r="P73" s="23">
        <f t="shared" si="71"/>
        <v>20.456006999999886</v>
      </c>
      <c r="Q73" s="14">
        <f t="shared" si="75"/>
        <v>2.2927751989327172E-2</v>
      </c>
    </row>
    <row r="74" spans="2:17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46">
        <f t="shared" si="73"/>
        <v>12912.197255000001</v>
      </c>
      <c r="K74" s="31">
        <v>12732.903072948582</v>
      </c>
      <c r="L74" s="46">
        <f t="shared" si="69"/>
        <v>179.29418205141883</v>
      </c>
      <c r="M74" s="14">
        <f t="shared" si="61"/>
        <v>1.4081170729425755E-2</v>
      </c>
      <c r="N74" s="14"/>
      <c r="O74" s="31">
        <v>12406.067794260001</v>
      </c>
      <c r="P74" s="23">
        <f t="shared" si="71"/>
        <v>506.12946073999956</v>
      </c>
      <c r="Q74" s="14">
        <f t="shared" si="75"/>
        <v>4.0796928497696415E-2</v>
      </c>
    </row>
    <row r="75" spans="2:17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46">
        <f t="shared" si="73"/>
        <v>614.50816600000007</v>
      </c>
      <c r="K75" s="31">
        <v>683.0004439197869</v>
      </c>
      <c r="L75" s="46">
        <f t="shared" si="69"/>
        <v>-68.492277919786829</v>
      </c>
      <c r="M75" s="14">
        <f t="shared" si="61"/>
        <v>-0.1002814544697876</v>
      </c>
      <c r="N75" s="14"/>
      <c r="O75" s="31">
        <v>679.41747399999997</v>
      </c>
      <c r="P75" s="23">
        <f t="shared" si="71"/>
        <v>-64.909307999999896</v>
      </c>
      <c r="Q75" s="14">
        <f t="shared" si="75"/>
        <v>-9.5536706787732545E-2</v>
      </c>
    </row>
    <row r="76" spans="2:17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46">
        <f t="shared" si="73"/>
        <v>647.53208399999994</v>
      </c>
      <c r="K76" s="31">
        <v>823.77858066783688</v>
      </c>
      <c r="L76" s="46">
        <f t="shared" si="69"/>
        <v>-176.24649666783694</v>
      </c>
      <c r="M76" s="14">
        <f t="shared" si="61"/>
        <v>-0.21394887024733514</v>
      </c>
      <c r="N76" s="14"/>
      <c r="O76" s="31">
        <v>788.84197900000004</v>
      </c>
      <c r="P76" s="23">
        <f t="shared" si="71"/>
        <v>-141.3098950000001</v>
      </c>
      <c r="Q76" s="14">
        <f t="shared" si="75"/>
        <v>-0.17913587101327438</v>
      </c>
    </row>
    <row r="77" spans="2:17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46">
        <f t="shared" si="73"/>
        <v>40829.922795999999</v>
      </c>
      <c r="K77" s="31">
        <v>40101.536662460923</v>
      </c>
      <c r="L77" s="46">
        <f t="shared" si="69"/>
        <v>728.38613353907567</v>
      </c>
      <c r="M77" s="14">
        <f t="shared" si="61"/>
        <v>1.8163546690741116E-2</v>
      </c>
      <c r="N77" s="14"/>
      <c r="O77" s="31">
        <v>40659.6351</v>
      </c>
      <c r="P77" s="23">
        <f t="shared" si="71"/>
        <v>170.28769599999941</v>
      </c>
      <c r="Q77" s="14">
        <f t="shared" si="75"/>
        <v>4.1881265186268094E-3</v>
      </c>
    </row>
    <row r="78" spans="2:17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46">
        <f>SUM(G78:I78)</f>
        <v>2624.6229109999999</v>
      </c>
      <c r="K78" s="31">
        <v>1768.1413805931584</v>
      </c>
      <c r="L78" s="46">
        <f t="shared" si="69"/>
        <v>856.48153040684156</v>
      </c>
      <c r="M78" s="14">
        <f t="shared" si="61"/>
        <v>0.48439651930973854</v>
      </c>
      <c r="N78" s="14"/>
      <c r="O78" s="31">
        <v>2243.9176619999998</v>
      </c>
      <c r="P78" s="23">
        <f t="shared" si="71"/>
        <v>380.70524900000009</v>
      </c>
      <c r="Q78" s="14">
        <f t="shared" si="75"/>
        <v>0.16966097083111248</v>
      </c>
    </row>
    <row r="79" spans="2:17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14"/>
      <c r="N79" s="14"/>
      <c r="O79" s="27"/>
      <c r="P79" s="27"/>
      <c r="Q79" s="14"/>
    </row>
    <row r="80" spans="2:17" x14ac:dyDescent="0.35">
      <c r="B80" s="2"/>
      <c r="C80" s="2" t="s">
        <v>22</v>
      </c>
      <c r="D80" s="2"/>
      <c r="E80" s="2"/>
      <c r="F80" s="2"/>
      <c r="G80" s="23">
        <f>SUM(G81:G86)</f>
        <v>25771.91584048</v>
      </c>
      <c r="H80" s="23">
        <f>SUM(H81:H86)</f>
        <v>25455.675242689995</v>
      </c>
      <c r="I80" s="23">
        <f>SUM(I81:I86)</f>
        <v>26304.890489863999</v>
      </c>
      <c r="J80" s="23">
        <f>SUM(J81:J86)</f>
        <v>77532.481573033991</v>
      </c>
      <c r="K80" s="23">
        <f>SUM(K81:K86)</f>
        <v>76706.153888800487</v>
      </c>
      <c r="L80" s="46">
        <f>J80-K80</f>
        <v>826.32768423350353</v>
      </c>
      <c r="M80" s="14">
        <f t="shared" si="61"/>
        <v>1.0772638730282523E-2</v>
      </c>
      <c r="N80" s="14"/>
      <c r="O80" s="23">
        <f>SUM(O81:O86)</f>
        <v>75232.505856160002</v>
      </c>
      <c r="P80" s="23">
        <f>J80-O80</f>
        <v>2299.9757168739889</v>
      </c>
      <c r="Q80" s="14">
        <f t="shared" ref="Q80:Q86" si="76">P80/ABS(O80)</f>
        <v>3.0571568641770398E-2</v>
      </c>
    </row>
    <row r="81" spans="1:17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46">
        <f t="shared" ref="J81:J85" si="77">SUM(G81:I81)</f>
        <v>17084.735476904003</v>
      </c>
      <c r="K81" s="31">
        <v>16984.239693271207</v>
      </c>
      <c r="L81" s="46">
        <f t="shared" ref="L81:L86" si="78">J81-K81</f>
        <v>100.49578363279579</v>
      </c>
      <c r="M81" s="14">
        <f t="shared" si="61"/>
        <v>5.9170022001402908E-3</v>
      </c>
      <c r="N81" s="14"/>
      <c r="O81" s="31">
        <v>16217.145849050001</v>
      </c>
      <c r="P81" s="23">
        <f t="shared" ref="P81:P94" si="79">J81-O81</f>
        <v>867.58962785400217</v>
      </c>
      <c r="Q81" s="14">
        <f t="shared" si="76"/>
        <v>5.3498293468503613E-2</v>
      </c>
    </row>
    <row r="82" spans="1:17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46">
        <f t="shared" si="77"/>
        <v>1154.68960745</v>
      </c>
      <c r="K82" s="31">
        <v>1175.4230543941972</v>
      </c>
      <c r="L82" s="46">
        <f t="shared" si="78"/>
        <v>-20.733446944197112</v>
      </c>
      <c r="M82" s="14">
        <f t="shared" si="61"/>
        <v>-1.7639135855543477E-2</v>
      </c>
      <c r="N82" s="14"/>
      <c r="O82" s="31">
        <v>1023.2577720300001</v>
      </c>
      <c r="P82" s="23">
        <f t="shared" si="79"/>
        <v>131.43183541999997</v>
      </c>
      <c r="Q82" s="14">
        <f t="shared" si="76"/>
        <v>0.12844450246320399</v>
      </c>
    </row>
    <row r="83" spans="1:17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46">
        <f t="shared" si="77"/>
        <v>7642.0860003300004</v>
      </c>
      <c r="K83" s="31">
        <v>7252.6342592659148</v>
      </c>
      <c r="L83" s="46">
        <f t="shared" si="78"/>
        <v>389.45174106408558</v>
      </c>
      <c r="M83" s="14">
        <f t="shared" si="61"/>
        <v>5.3697970577590445E-2</v>
      </c>
      <c r="N83" s="14"/>
      <c r="O83" s="31">
        <v>7145.7911198900001</v>
      </c>
      <c r="P83" s="23">
        <f t="shared" si="79"/>
        <v>496.29488044000027</v>
      </c>
      <c r="Q83" s="14">
        <f t="shared" si="76"/>
        <v>6.9452755071245362E-2</v>
      </c>
    </row>
    <row r="84" spans="1:17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46">
        <f t="shared" si="77"/>
        <v>32779.718259939997</v>
      </c>
      <c r="K84" s="31">
        <v>32273.55342688501</v>
      </c>
      <c r="L84" s="46">
        <f t="shared" si="78"/>
        <v>506.16483305498696</v>
      </c>
      <c r="M84" s="14">
        <f t="shared" si="61"/>
        <v>1.5683579256362077E-2</v>
      </c>
      <c r="N84" s="14"/>
      <c r="O84" s="31">
        <v>31025.674217750005</v>
      </c>
      <c r="P84" s="23">
        <f t="shared" si="79"/>
        <v>1754.0440421899912</v>
      </c>
      <c r="Q84" s="14">
        <f t="shared" si="76"/>
        <v>5.6535243356177906E-2</v>
      </c>
    </row>
    <row r="85" spans="1:17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46">
        <f t="shared" si="77"/>
        <v>17500.03978752</v>
      </c>
      <c r="K85" s="31">
        <v>17606.976902750124</v>
      </c>
      <c r="L85" s="46">
        <f t="shared" si="78"/>
        <v>-106.93711523012462</v>
      </c>
      <c r="M85" s="14">
        <f t="shared" si="61"/>
        <v>-6.0735648044964244E-3</v>
      </c>
      <c r="N85" s="14"/>
      <c r="O85" s="31">
        <v>18533.800069060002</v>
      </c>
      <c r="P85" s="23">
        <f t="shared" si="79"/>
        <v>-1033.7602815400023</v>
      </c>
      <c r="Q85" s="14">
        <f t="shared" si="76"/>
        <v>-5.5777027791820387E-2</v>
      </c>
    </row>
    <row r="86" spans="1:17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46">
        <f>SUM(G86:I86)</f>
        <v>1371.2124408900002</v>
      </c>
      <c r="K86" s="31">
        <v>1413.3265522340316</v>
      </c>
      <c r="L86" s="46">
        <f t="shared" si="78"/>
        <v>-42.114111344031471</v>
      </c>
      <c r="M86" s="14">
        <f t="shared" si="61"/>
        <v>-2.9797863259175383E-2</v>
      </c>
      <c r="N86" s="14"/>
      <c r="O86" s="31">
        <v>1286.83682838</v>
      </c>
      <c r="P86" s="23">
        <f t="shared" si="79"/>
        <v>84.37561251000011</v>
      </c>
      <c r="Q86" s="14">
        <f t="shared" si="76"/>
        <v>6.5568229513776541E-2</v>
      </c>
    </row>
    <row r="87" spans="1:17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14"/>
      <c r="N87" s="14"/>
      <c r="O87" s="24"/>
      <c r="P87" s="24"/>
      <c r="Q87" s="14"/>
    </row>
    <row r="88" spans="1:17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37">
        <f>SUM(G88:I88)</f>
        <v>18378.75190041</v>
      </c>
      <c r="K88" s="25">
        <v>15801.492275184766</v>
      </c>
      <c r="L88" s="37">
        <f>J88-K88</f>
        <v>2577.2596252252333</v>
      </c>
      <c r="M88" s="13">
        <f>L88/ABS(K88)</f>
        <v>0.16310229314687288</v>
      </c>
      <c r="N88" s="13"/>
      <c r="O88" s="25">
        <v>14464.923929669321</v>
      </c>
      <c r="P88" s="25">
        <f t="shared" si="79"/>
        <v>3913.8279707406782</v>
      </c>
      <c r="Q88" s="13">
        <f>P88/ABS(O88)</f>
        <v>0.27057369881586035</v>
      </c>
    </row>
    <row r="89" spans="1:17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13"/>
      <c r="N89" s="13"/>
      <c r="O89" s="25"/>
      <c r="P89" s="25"/>
      <c r="Q89" s="13"/>
    </row>
    <row r="90" spans="1:17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37">
        <f>SUM(G90:I90)</f>
        <v>0</v>
      </c>
      <c r="K90" s="28">
        <v>0</v>
      </c>
      <c r="L90" s="37">
        <f>J90-K90</f>
        <v>0</v>
      </c>
      <c r="M90" s="13">
        <v>0</v>
      </c>
      <c r="N90" s="13"/>
      <c r="O90" s="28">
        <v>0</v>
      </c>
      <c r="P90" s="25">
        <f t="shared" si="79"/>
        <v>0</v>
      </c>
      <c r="Q90" s="13">
        <v>0</v>
      </c>
    </row>
    <row r="91" spans="1:17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13"/>
      <c r="N91" s="13"/>
      <c r="O91" s="25"/>
      <c r="P91" s="25"/>
      <c r="Q91" s="13"/>
    </row>
    <row r="92" spans="1:17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37">
        <f>SUM(G92:I92)</f>
        <v>0</v>
      </c>
      <c r="K92" s="25">
        <v>0</v>
      </c>
      <c r="L92" s="37">
        <f>J92-K92</f>
        <v>0</v>
      </c>
      <c r="M92" s="13">
        <v>0</v>
      </c>
      <c r="N92" s="13"/>
      <c r="O92" s="25">
        <v>0</v>
      </c>
      <c r="P92" s="25">
        <f t="shared" si="79"/>
        <v>0</v>
      </c>
      <c r="Q92" s="13">
        <v>0</v>
      </c>
    </row>
    <row r="93" spans="1:17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13"/>
      <c r="N93" s="13"/>
      <c r="O93" s="25"/>
      <c r="P93" s="25"/>
      <c r="Q93" s="13"/>
    </row>
    <row r="94" spans="1:17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f>SUM(G94:I94)</f>
        <v>504.57371852750009</v>
      </c>
      <c r="K94" s="37">
        <v>1539.3877010134211</v>
      </c>
      <c r="L94" s="37">
        <f>J94-K94</f>
        <v>-1034.8139824859209</v>
      </c>
      <c r="M94" s="38">
        <f>L94/ABS(K94)</f>
        <v>-0.67222440571967312</v>
      </c>
      <c r="N94" s="38"/>
      <c r="O94" s="37">
        <v>1492.1447223632003</v>
      </c>
      <c r="P94" s="25">
        <f t="shared" si="79"/>
        <v>-987.57100383570025</v>
      </c>
      <c r="Q94" s="38">
        <f>P94/ABS(O94)</f>
        <v>-0.66184666207954945</v>
      </c>
    </row>
    <row r="95" spans="1:17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1"/>
      <c r="N95" s="41"/>
      <c r="O95" s="40"/>
      <c r="P95" s="40"/>
      <c r="Q95" s="41"/>
    </row>
    <row r="96" spans="1:17" s="5" customFormat="1" x14ac:dyDescent="0.35">
      <c r="G96" s="42"/>
      <c r="H96" s="42"/>
      <c r="I96" s="42"/>
      <c r="J96" s="42"/>
      <c r="K96" s="42"/>
      <c r="L96" s="42"/>
      <c r="M96" s="43"/>
      <c r="N96" s="43"/>
      <c r="O96" s="42"/>
      <c r="P96" s="42"/>
      <c r="Q96" s="43"/>
    </row>
    <row r="97" spans="1:17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15"/>
      <c r="N97" s="15"/>
      <c r="O97" s="29"/>
      <c r="P97" s="29"/>
      <c r="Q97" s="15"/>
    </row>
    <row r="98" spans="1:17" x14ac:dyDescent="0.35">
      <c r="A98" s="33" t="s">
        <v>71</v>
      </c>
      <c r="M98" s="16"/>
      <c r="N98" s="16"/>
      <c r="Q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J19 J22 K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2025-07-31T18:09:31Z</dcterms:modified>
</cp:coreProperties>
</file>