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279E7CDB-10AF-401F-BC46-56A0FED1249A}" xr6:coauthVersionLast="47" xr6:coauthVersionMax="47" xr10:uidLastSave="{00000000-0000-0000-0000-000000000000}"/>
  <bookViews>
    <workbookView xWindow="-28920" yWindow="-4320" windowWidth="29040" windowHeight="15990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O13" i="2"/>
  <c r="O12" i="2"/>
  <c r="O11" i="2"/>
  <c r="O10" i="2"/>
  <c r="O9" i="2"/>
  <c r="O24" i="2"/>
  <c r="O23" i="2"/>
  <c r="O22" i="2"/>
  <c r="O21" i="2"/>
  <c r="O20" i="2"/>
  <c r="O19" i="2"/>
  <c r="O18" i="2"/>
  <c r="O27" i="2"/>
  <c r="O26" i="2"/>
  <c r="O31" i="2"/>
  <c r="O33" i="2"/>
  <c r="O32" i="2"/>
  <c r="O36" i="2"/>
  <c r="O35" i="2"/>
  <c r="O38" i="2"/>
  <c r="O39" i="2"/>
  <c r="O40" i="2"/>
  <c r="O53" i="2"/>
  <c r="O55" i="2"/>
  <c r="O63" i="2"/>
  <c r="O62" i="2"/>
  <c r="O61" i="2"/>
  <c r="O60" i="2"/>
  <c r="O59" i="2"/>
  <c r="O58" i="2"/>
  <c r="O57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94" i="2"/>
  <c r="O92" i="2"/>
  <c r="O90" i="2"/>
  <c r="O88" i="2"/>
  <c r="O86" i="2"/>
  <c r="O85" i="2"/>
  <c r="O84" i="2"/>
  <c r="O83" i="2"/>
  <c r="O82" i="2"/>
  <c r="O81" i="2"/>
  <c r="O80" i="2"/>
  <c r="K19" i="2"/>
  <c r="K24" i="2"/>
  <c r="K23" i="2"/>
  <c r="K22" i="2"/>
  <c r="K21" i="2"/>
  <c r="K20" i="2"/>
  <c r="K27" i="2"/>
  <c r="K31" i="2"/>
  <c r="K33" i="2"/>
  <c r="K32" i="2"/>
  <c r="K36" i="2"/>
  <c r="K35" i="2"/>
  <c r="K38" i="2"/>
  <c r="K14" i="2"/>
  <c r="K13" i="2"/>
  <c r="K12" i="2"/>
  <c r="K11" i="2"/>
  <c r="K10" i="2"/>
  <c r="K9" i="2"/>
  <c r="K26" i="2"/>
  <c r="K40" i="2"/>
  <c r="K39" i="2"/>
  <c r="K53" i="2"/>
  <c r="K55" i="2"/>
  <c r="K63" i="2"/>
  <c r="K62" i="2"/>
  <c r="K61" i="2"/>
  <c r="K60" i="2"/>
  <c r="K59" i="2"/>
  <c r="K58" i="2"/>
  <c r="K57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80" i="2"/>
  <c r="K86" i="2"/>
  <c r="K85" i="2"/>
  <c r="K84" i="2"/>
  <c r="K83" i="2"/>
  <c r="K82" i="2"/>
  <c r="K81" i="2"/>
  <c r="K88" i="2"/>
  <c r="K90" i="2"/>
  <c r="K92" i="2"/>
  <c r="K94" i="2"/>
  <c r="I38" i="2"/>
  <c r="I31" i="2"/>
  <c r="I17" i="2"/>
  <c r="O17" i="2" s="1"/>
  <c r="I19" i="2"/>
  <c r="I26" i="2"/>
  <c r="I22" i="2"/>
  <c r="I10" i="2"/>
  <c r="I11" i="2"/>
  <c r="I9" i="2" s="1"/>
  <c r="I12" i="2"/>
  <c r="I13" i="2"/>
  <c r="I14" i="2"/>
  <c r="I18" i="2"/>
  <c r="K18" i="2" s="1"/>
  <c r="I21" i="2"/>
  <c r="I20" i="2"/>
  <c r="I24" i="2"/>
  <c r="I23" i="2"/>
  <c r="I27" i="2"/>
  <c r="I33" i="2"/>
  <c r="I32" i="2"/>
  <c r="I36" i="2"/>
  <c r="I35" i="2"/>
  <c r="I40" i="2"/>
  <c r="I39" i="2"/>
  <c r="I80" i="2"/>
  <c r="I65" i="2"/>
  <c r="I57" i="2"/>
  <c r="I63" i="2"/>
  <c r="I62" i="2"/>
  <c r="I61" i="2"/>
  <c r="I60" i="2"/>
  <c r="I59" i="2"/>
  <c r="I58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86" i="2"/>
  <c r="I85" i="2"/>
  <c r="I84" i="2"/>
  <c r="I83" i="2"/>
  <c r="I82" i="2"/>
  <c r="I81" i="2"/>
  <c r="I88" i="2"/>
  <c r="I90" i="2"/>
  <c r="I92" i="2"/>
  <c r="I94" i="2"/>
  <c r="I51" i="2"/>
  <c r="I50" i="2"/>
  <c r="I16" i="2" l="1"/>
  <c r="K17" i="2"/>
  <c r="I55" i="2"/>
  <c r="I53" i="2" s="1"/>
  <c r="I29" i="2" l="1"/>
  <c r="O16" i="2"/>
  <c r="K16" i="2"/>
  <c r="K29" i="2" l="1"/>
  <c r="O29" i="2"/>
  <c r="I44" i="2"/>
  <c r="O44" i="2" s="1"/>
  <c r="I42" i="2"/>
  <c r="O42" i="2" s="1"/>
  <c r="H11" i="2" l="1"/>
  <c r="H12" i="2"/>
  <c r="H13" i="2"/>
  <c r="H14" i="2"/>
  <c r="H19" i="2"/>
  <c r="H22" i="2"/>
  <c r="H26" i="2"/>
  <c r="H31" i="2"/>
  <c r="H38" i="2"/>
  <c r="H57" i="2"/>
  <c r="H65" i="2"/>
  <c r="H80" i="2"/>
  <c r="P88" i="2"/>
  <c r="P35" i="2"/>
  <c r="P83" i="2"/>
  <c r="P81" i="2"/>
  <c r="P76" i="2"/>
  <c r="P75" i="2"/>
  <c r="P74" i="2"/>
  <c r="P73" i="2"/>
  <c r="P71" i="2"/>
  <c r="P70" i="2"/>
  <c r="P69" i="2"/>
  <c r="P68" i="2"/>
  <c r="P67" i="2"/>
  <c r="P66" i="2"/>
  <c r="P63" i="2"/>
  <c r="P62" i="2"/>
  <c r="P61" i="2"/>
  <c r="P60" i="2"/>
  <c r="P59" i="2"/>
  <c r="P40" i="2"/>
  <c r="P39" i="2"/>
  <c r="P33" i="2"/>
  <c r="P32" i="2"/>
  <c r="P27" i="2"/>
  <c r="P24" i="2"/>
  <c r="P23" i="2"/>
  <c r="P21" i="2"/>
  <c r="P20" i="2"/>
  <c r="P18" i="2"/>
  <c r="P94" i="2"/>
  <c r="P86" i="2"/>
  <c r="P85" i="2"/>
  <c r="P84" i="2"/>
  <c r="P82" i="2"/>
  <c r="N80" i="2"/>
  <c r="P78" i="2"/>
  <c r="P77" i="2"/>
  <c r="P72" i="2"/>
  <c r="N65" i="2"/>
  <c r="N57" i="2"/>
  <c r="P51" i="2"/>
  <c r="O51" i="2"/>
  <c r="N51" i="2"/>
  <c r="N38" i="2"/>
  <c r="N31" i="2"/>
  <c r="N26" i="2"/>
  <c r="N22" i="2"/>
  <c r="N19" i="2"/>
  <c r="N14" i="2"/>
  <c r="N13" i="2"/>
  <c r="N12" i="2"/>
  <c r="N11" i="2"/>
  <c r="H17" i="2" l="1"/>
  <c r="H16" i="2" s="1"/>
  <c r="H55" i="2"/>
  <c r="H10" i="2" s="1"/>
  <c r="H9" i="2" s="1"/>
  <c r="N17" i="2"/>
  <c r="N16" i="2" s="1"/>
  <c r="N55" i="2"/>
  <c r="H29" i="2" l="1"/>
  <c r="H42" i="2" s="1"/>
  <c r="H53" i="2"/>
  <c r="N53" i="2"/>
  <c r="N10" i="2"/>
  <c r="H44" i="2" l="1"/>
  <c r="N9" i="2"/>
  <c r="N29" i="2" l="1"/>
  <c r="N42" i="2" l="1"/>
  <c r="N44" i="2"/>
  <c r="J51" i="2" l="1"/>
  <c r="J80" i="2" l="1"/>
  <c r="J65" i="2"/>
  <c r="J57" i="2"/>
  <c r="J38" i="2"/>
  <c r="J31" i="2"/>
  <c r="J26" i="2"/>
  <c r="J22" i="2"/>
  <c r="J19" i="2"/>
  <c r="J11" i="2"/>
  <c r="J12" i="2"/>
  <c r="J13" i="2"/>
  <c r="J14" i="2"/>
  <c r="G80" i="2"/>
  <c r="P80" i="2" s="1"/>
  <c r="G65" i="2"/>
  <c r="P65" i="2" s="1"/>
  <c r="G57" i="2"/>
  <c r="P57" i="2" s="1"/>
  <c r="G38" i="2"/>
  <c r="P38" i="2" s="1"/>
  <c r="G31" i="2"/>
  <c r="P31" i="2" s="1"/>
  <c r="G26" i="2"/>
  <c r="P26" i="2" s="1"/>
  <c r="G22" i="2"/>
  <c r="P22" i="2" s="1"/>
  <c r="G19" i="2"/>
  <c r="P19" i="2" s="1"/>
  <c r="G11" i="2"/>
  <c r="P11" i="2" s="1"/>
  <c r="G12" i="2"/>
  <c r="G13" i="2"/>
  <c r="G14" i="2"/>
  <c r="P14" i="2" s="1"/>
  <c r="G17" i="2" l="1"/>
  <c r="J17" i="2"/>
  <c r="J16" i="2" s="1"/>
  <c r="G55" i="2"/>
  <c r="J55" i="2"/>
  <c r="J53" i="2" s="1"/>
  <c r="L94" i="2"/>
  <c r="L88" i="2"/>
  <c r="L86" i="2"/>
  <c r="L85" i="2"/>
  <c r="L84" i="2"/>
  <c r="L83" i="2"/>
  <c r="L82" i="2"/>
  <c r="L81" i="2"/>
  <c r="L78" i="2"/>
  <c r="L77" i="2"/>
  <c r="L76" i="2"/>
  <c r="L75" i="2"/>
  <c r="L74" i="2"/>
  <c r="L73" i="2"/>
  <c r="L72" i="2"/>
  <c r="L71" i="2"/>
  <c r="L70" i="2"/>
  <c r="L69" i="2"/>
  <c r="L68" i="2"/>
  <c r="L67" i="2"/>
  <c r="L63" i="2"/>
  <c r="L62" i="2"/>
  <c r="L61" i="2"/>
  <c r="L60" i="2"/>
  <c r="L59" i="2"/>
  <c r="L40" i="2"/>
  <c r="L39" i="2"/>
  <c r="L35" i="2"/>
  <c r="L33" i="2"/>
  <c r="L32" i="2"/>
  <c r="L27" i="2"/>
  <c r="L18" i="2"/>
  <c r="L20" i="2"/>
  <c r="L21" i="2"/>
  <c r="L23" i="2"/>
  <c r="L24" i="2"/>
  <c r="G10" i="2" l="1"/>
  <c r="P55" i="2"/>
  <c r="G16" i="2"/>
  <c r="P16" i="2" s="1"/>
  <c r="P17" i="2"/>
  <c r="G53" i="2"/>
  <c r="P53" i="2" s="1"/>
  <c r="J10" i="2"/>
  <c r="J9" i="2" s="1"/>
  <c r="J29" i="2" s="1"/>
  <c r="J44" i="2" s="1"/>
  <c r="G9" i="2" l="1"/>
  <c r="P10" i="2"/>
  <c r="J42" i="2"/>
  <c r="L80" i="2"/>
  <c r="L65" i="2"/>
  <c r="L57" i="2"/>
  <c r="L51" i="2"/>
  <c r="K51" i="2"/>
  <c r="B47" i="2"/>
  <c r="L38" i="2"/>
  <c r="L31" i="2"/>
  <c r="L26" i="2"/>
  <c r="L22" i="2"/>
  <c r="L19" i="2"/>
  <c r="L14" i="2"/>
  <c r="L11" i="2"/>
  <c r="P9" i="2" l="1"/>
  <c r="G29" i="2"/>
  <c r="L55" i="2"/>
  <c r="P29" i="2" l="1"/>
  <c r="G44" i="2"/>
  <c r="P44" i="2" s="1"/>
  <c r="G42" i="2"/>
  <c r="P42" i="2" s="1"/>
  <c r="L53" i="2"/>
  <c r="L9" i="2"/>
  <c r="L16" i="2"/>
  <c r="L17" i="2"/>
  <c r="L10" i="2" l="1"/>
  <c r="L29" i="2" l="1"/>
  <c r="K44" i="2"/>
  <c r="L44" i="2" s="1"/>
  <c r="K42" i="2" l="1"/>
  <c r="L42" i="2" s="1"/>
</calcChain>
</file>

<file path=xl/sharedStrings.xml><?xml version="1.0" encoding="utf-8"?>
<sst xmlns="http://schemas.openxmlformats.org/spreadsheetml/2006/main" count="96" uniqueCount="72">
  <si>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</si>
  <si>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</si>
  <si>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</si>
  <si>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</si>
  <si>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</si>
  <si>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</si>
  <si>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</si>
  <si>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</si>
  <si>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</si>
  <si>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</si>
  <si>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</si>
  <si>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</si>
  <si>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</si>
  <si>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</si>
  <si>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</si>
  <si>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</si>
  <si>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</si>
  <si>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</si>
  <si>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</si>
  <si>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</si>
  <si>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</si>
  <si>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</si>
  <si>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</si>
  <si>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</si>
  <si>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</si>
  <si>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</si>
  <si>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</si>
  <si>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</si>
  <si>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</si>
  <si>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</si>
  <si>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</si>
  <si>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</si>
  <si>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</si>
  <si>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</si>
  <si>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</si>
  <si>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</si>
  <si>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</si>
  <si>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</si>
  <si>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</si>
  <si>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</si>
  <si>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</si>
  <si>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</si>
  <si>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</si>
  <si>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</si>
  <si>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</si>
  <si>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</si>
  <si>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</si>
  <si>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</si>
  <si>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</si>
  <si>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</si>
  <si>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</si>
  <si>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</si>
  <si>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</si>
  <si>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</si>
  <si>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</si>
  <si>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</si>
  <si>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</si>
  <si>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</si>
  <si>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</si>
  <si>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</si>
  <si>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</si>
  <si>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</si>
  <si>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</si>
  <si>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</si>
  <si>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</si>
  <si>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</si>
  <si>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</si>
  <si>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</si>
  <si>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</t>
  </si>
  <si>
    <t>Apr -May</t>
  </si>
  <si>
    <t>Apr - May</t>
  </si>
  <si>
    <t>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</si>
</sst>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7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6" fontId="60" fillId="1" borderId="14" xfId="4012" quotePrefix="1" applyNumberFormat="1" applyFont="1" applyFill="1" applyBorder="1" applyAlignment="1">
      <alignment horizontal="center" vertical="center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99" sqref="A99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40.53515625" style="4" customWidth="1"/>
    <col min="6" max="6" width="4.4609375" style="4" customWidth="1"/>
    <col min="7" max="9" width="11.61328125" style="20" customWidth="1"/>
    <col min="10" max="10" width="11.61328125" style="20" bestFit="1" customWidth="1"/>
    <col min="11" max="11" width="11.53515625" style="20" customWidth="1"/>
    <col min="12" max="12" width="9.3828125" style="10" customWidth="1"/>
    <col min="13" max="13" width="2.15234375" style="10" customWidth="1"/>
    <col min="14" max="14" width="11.61328125" style="20" bestFit="1" customWidth="1"/>
    <col min="15" max="15" width="10.61328125" style="20" customWidth="1"/>
    <col min="16" max="16" width="11" style="10" customWidth="1"/>
    <col min="17" max="16384" width="8.921875" style="4"/>
  </cols>
  <sheetData>
    <row r="1" spans="2:17" x14ac:dyDescent="0.3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N1" s="19"/>
      <c r="O1" s="19"/>
    </row>
    <row r="2" spans="2:17" x14ac:dyDescent="0.3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N2" s="19"/>
      <c r="O2" s="19"/>
    </row>
    <row r="3" spans="2:17" x14ac:dyDescent="0.35">
      <c r="B3" s="32" t="s">
        <v>67</v>
      </c>
      <c r="C3" s="2"/>
      <c r="D3" s="2"/>
      <c r="E3" s="2"/>
      <c r="G3" s="19"/>
      <c r="H3" s="19"/>
      <c r="I3" s="19"/>
      <c r="J3" s="19"/>
      <c r="K3" s="19"/>
      <c r="N3" s="19"/>
      <c r="O3" s="19"/>
    </row>
    <row r="4" spans="2:17" x14ac:dyDescent="0.35">
      <c r="B4" s="2" t="s">
        <v>14</v>
      </c>
      <c r="C4" s="2"/>
      <c r="D4" s="2"/>
      <c r="E4" s="2"/>
      <c r="F4" s="2"/>
    </row>
    <row r="5" spans="2:17" x14ac:dyDescent="0.35">
      <c r="B5" s="2"/>
      <c r="D5" s="2"/>
      <c r="E5" s="2"/>
      <c r="F5" s="2"/>
      <c r="G5" s="19"/>
      <c r="H5" s="19"/>
      <c r="I5" s="19"/>
      <c r="J5" s="19"/>
      <c r="K5" s="19"/>
      <c r="N5" s="19"/>
      <c r="O5" s="19"/>
    </row>
    <row r="6" spans="2:17" ht="17.5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48</v>
      </c>
      <c r="K6" s="21"/>
      <c r="L6" s="11"/>
      <c r="M6" s="11"/>
      <c r="N6" s="44" t="s">
        <v>51</v>
      </c>
      <c r="O6" s="21"/>
      <c r="P6" s="11"/>
    </row>
    <row r="7" spans="2:17" ht="17.5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45" t="s">
        <v>69</v>
      </c>
      <c r="J7" s="45" t="s">
        <v>69</v>
      </c>
      <c r="K7" s="30" t="s">
        <v>36</v>
      </c>
      <c r="L7" s="12" t="s">
        <v>39</v>
      </c>
      <c r="M7" s="12"/>
      <c r="N7" s="45" t="s">
        <v>70</v>
      </c>
      <c r="O7" s="30" t="s">
        <v>36</v>
      </c>
      <c r="P7" s="12" t="s">
        <v>39</v>
      </c>
    </row>
    <row r="9" spans="2:17" x14ac:dyDescent="0.35">
      <c r="B9" s="5" t="s">
        <v>1</v>
      </c>
      <c r="C9" s="2"/>
      <c r="D9" s="2"/>
      <c r="E9" s="2"/>
      <c r="F9" s="2"/>
      <c r="G9" s="25">
        <f t="shared" ref="G9:H9" si="0">SUM(G10:G14)</f>
        <v>73939.081649347005</v>
      </c>
      <c r="H9" s="25">
        <f t="shared" si="0"/>
        <v>74295.32620507</v>
      </c>
      <c r="I9" s="25">
        <f t="shared" ref="I9" si="1">SUM(I10:I14)</f>
        <v>148234.40785441702</v>
      </c>
      <c r="J9" s="25">
        <f t="shared" ref="J9" si="2">SUM(J10:J14)</f>
        <v>143833.23096112427</v>
      </c>
      <c r="K9" s="37">
        <f t="shared" ref="K9:K14" si="3">I9-J9</f>
        <v>4401.1768932927516</v>
      </c>
      <c r="L9" s="13">
        <f t="shared" ref="L9:L14" si="4">K9/ABS(J9)</f>
        <v>3.0599165880396004E-2</v>
      </c>
      <c r="M9" s="13"/>
      <c r="N9" s="25">
        <f t="shared" ref="N9" si="5">SUM(N10:N14)</f>
        <v>143090.40699142218</v>
      </c>
      <c r="O9" s="25">
        <f t="shared" ref="O9:O14" si="6">I9-N9</f>
        <v>5144.0008629948425</v>
      </c>
      <c r="P9" s="13">
        <f t="shared" ref="P9:P11" si="7">O9/ABS(N9)</f>
        <v>3.594930625435435E-2</v>
      </c>
    </row>
    <row r="10" spans="2:17" x14ac:dyDescent="0.35">
      <c r="B10" s="2"/>
      <c r="C10" s="2" t="s">
        <v>9</v>
      </c>
      <c r="D10" s="2"/>
      <c r="E10" s="2"/>
      <c r="F10" s="2"/>
      <c r="G10" s="23">
        <f>G55</f>
        <v>67665.022052820001</v>
      </c>
      <c r="H10" s="23">
        <f>H55</f>
        <v>69681.086521499994</v>
      </c>
      <c r="I10" s="23">
        <f>I55</f>
        <v>137346.10857432001</v>
      </c>
      <c r="J10" s="23">
        <f>J55</f>
        <v>134875.52001340041</v>
      </c>
      <c r="K10" s="46">
        <f t="shared" si="3"/>
        <v>2470.5885609195975</v>
      </c>
      <c r="L10" s="14">
        <f t="shared" si="4"/>
        <v>1.8317546139389379E-2</v>
      </c>
      <c r="M10" s="14"/>
      <c r="N10" s="23">
        <f>N55</f>
        <v>134237.04856408999</v>
      </c>
      <c r="O10" s="23">
        <f t="shared" si="6"/>
        <v>3109.0600102300232</v>
      </c>
      <c r="P10" s="14">
        <f t="shared" si="7"/>
        <v>2.3160968178957221E-2</v>
      </c>
    </row>
    <row r="11" spans="2:17" x14ac:dyDescent="0.35">
      <c r="B11" s="2"/>
      <c r="C11" s="2" t="s">
        <v>15</v>
      </c>
      <c r="D11" s="2"/>
      <c r="E11" s="2"/>
      <c r="F11" s="2"/>
      <c r="G11" s="23">
        <f>G88</f>
        <v>5898.56221396</v>
      </c>
      <c r="H11" s="23">
        <f>H88</f>
        <v>4614.2396835700001</v>
      </c>
      <c r="I11" s="23">
        <f>I88</f>
        <v>10512.80189753</v>
      </c>
      <c r="J11" s="23">
        <f>J88</f>
        <v>8096.2209907674624</v>
      </c>
      <c r="K11" s="46">
        <f t="shared" si="3"/>
        <v>2416.5809067625378</v>
      </c>
      <c r="L11" s="14">
        <f t="shared" si="4"/>
        <v>0.29848257718240268</v>
      </c>
      <c r="M11" s="14"/>
      <c r="N11" s="23">
        <f>N88</f>
        <v>8018.3071327200005</v>
      </c>
      <c r="O11" s="23">
        <f t="shared" si="6"/>
        <v>2494.4947648099997</v>
      </c>
      <c r="P11" s="14">
        <f t="shared" si="7"/>
        <v>0.31109992714432327</v>
      </c>
    </row>
    <row r="12" spans="2:17" x14ac:dyDescent="0.35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>I90</f>
        <v>0</v>
      </c>
      <c r="J12" s="23">
        <f>J90</f>
        <v>0</v>
      </c>
      <c r="K12" s="46">
        <f t="shared" si="3"/>
        <v>0</v>
      </c>
      <c r="L12" s="14">
        <v>0</v>
      </c>
      <c r="M12" s="14"/>
      <c r="N12" s="23">
        <f>N90</f>
        <v>0</v>
      </c>
      <c r="O12" s="23">
        <f t="shared" si="6"/>
        <v>0</v>
      </c>
      <c r="P12" s="14">
        <v>0</v>
      </c>
    </row>
    <row r="13" spans="2:17" x14ac:dyDescent="0.35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>I92</f>
        <v>0</v>
      </c>
      <c r="J13" s="23">
        <f>J92</f>
        <v>0</v>
      </c>
      <c r="K13" s="46">
        <f t="shared" si="3"/>
        <v>0</v>
      </c>
      <c r="L13" s="14">
        <v>0</v>
      </c>
      <c r="M13" s="14"/>
      <c r="N13" s="23">
        <f>N92</f>
        <v>0</v>
      </c>
      <c r="O13" s="23">
        <f t="shared" si="6"/>
        <v>0</v>
      </c>
      <c r="P13" s="14">
        <v>0</v>
      </c>
      <c r="Q13" s="9"/>
    </row>
    <row r="14" spans="2:17" x14ac:dyDescent="0.35">
      <c r="B14" s="2"/>
      <c r="C14" s="2" t="s">
        <v>13</v>
      </c>
      <c r="D14" s="2"/>
      <c r="E14" s="2"/>
      <c r="F14" s="2"/>
      <c r="G14" s="23">
        <f>G94</f>
        <v>375.4973825670001</v>
      </c>
      <c r="H14" s="23">
        <f>H94</f>
        <v>0</v>
      </c>
      <c r="I14" s="23">
        <f>I94</f>
        <v>375.4973825670001</v>
      </c>
      <c r="J14" s="23">
        <f>J94</f>
        <v>861.48995695637495</v>
      </c>
      <c r="K14" s="46">
        <f t="shared" si="3"/>
        <v>-485.99257438937485</v>
      </c>
      <c r="L14" s="14">
        <f t="shared" si="4"/>
        <v>-0.56413028435801615</v>
      </c>
      <c r="M14" s="14"/>
      <c r="N14" s="23">
        <f>N94</f>
        <v>835.05129461220008</v>
      </c>
      <c r="O14" s="23">
        <f t="shared" si="6"/>
        <v>-459.55391204519998</v>
      </c>
      <c r="P14" s="14">
        <f t="shared" ref="P14" si="8">O14/ABS(N14)</f>
        <v>-0.55033015936897378</v>
      </c>
    </row>
    <row r="15" spans="2:17" x14ac:dyDescent="0.35">
      <c r="B15" s="2"/>
      <c r="C15" s="2"/>
      <c r="D15" s="2"/>
      <c r="E15" s="2"/>
      <c r="F15" s="2"/>
      <c r="G15" s="24"/>
      <c r="H15" s="24"/>
      <c r="I15" s="24"/>
      <c r="J15" s="24"/>
      <c r="K15" s="24"/>
      <c r="L15" s="14"/>
      <c r="M15" s="14"/>
      <c r="N15" s="24"/>
      <c r="O15" s="24"/>
      <c r="P15" s="14"/>
    </row>
    <row r="16" spans="2:17" s="5" customFormat="1" x14ac:dyDescent="0.35">
      <c r="B16" s="5" t="s">
        <v>2</v>
      </c>
      <c r="C16" s="6"/>
      <c r="D16" s="6"/>
      <c r="E16" s="6"/>
      <c r="F16" s="6"/>
      <c r="G16" s="25">
        <f t="shared" ref="G16:J16" si="9">G17+G26</f>
        <v>89439.686284812997</v>
      </c>
      <c r="H16" s="25">
        <f t="shared" ref="H16:I16" si="10">H17+H26</f>
        <v>94440.407223120026</v>
      </c>
      <c r="I16" s="25">
        <f t="shared" si="10"/>
        <v>183880.09350793302</v>
      </c>
      <c r="J16" s="25">
        <f t="shared" si="9"/>
        <v>202041.86834651709</v>
      </c>
      <c r="K16" s="37">
        <f>I16-J16</f>
        <v>-18161.774838584068</v>
      </c>
      <c r="L16" s="13">
        <f>K16/ABS(J16)</f>
        <v>-8.9891144777157025E-2</v>
      </c>
      <c r="M16" s="13"/>
      <c r="N16" s="25">
        <f t="shared" ref="N16" si="11">N17+N26</f>
        <v>170932.35840439002</v>
      </c>
      <c r="O16" s="25">
        <f t="shared" ref="O16:O24" si="12">I16-N16</f>
        <v>12947.735103543004</v>
      </c>
      <c r="P16" s="13">
        <f>O16/ABS(N16)</f>
        <v>7.5747712278744703E-2</v>
      </c>
    </row>
    <row r="17" spans="2:16" x14ac:dyDescent="0.35">
      <c r="B17" s="2"/>
      <c r="C17" s="2" t="s">
        <v>17</v>
      </c>
      <c r="D17" s="2"/>
      <c r="E17" s="2"/>
      <c r="F17" s="2"/>
      <c r="G17" s="23">
        <f>G18+G19+G22</f>
        <v>89173.117848292997</v>
      </c>
      <c r="H17" s="23">
        <f>H18+H19+H22</f>
        <v>89041.842574240029</v>
      </c>
      <c r="I17" s="23">
        <f>I18+I19+I22</f>
        <v>178214.96042253301</v>
      </c>
      <c r="J17" s="23">
        <f>J18+J19+J22</f>
        <v>189027.7263465171</v>
      </c>
      <c r="K17" s="46">
        <f t="shared" ref="K17:K24" si="13">I17-J17</f>
        <v>-10812.765923984087</v>
      </c>
      <c r="L17" s="14">
        <f t="shared" ref="L17:L24" si="14">K17/ABS(J17)</f>
        <v>-5.720201016523159E-2</v>
      </c>
      <c r="M17" s="14"/>
      <c r="N17" s="23">
        <f>N18+N19+N22</f>
        <v>159587.54815974002</v>
      </c>
      <c r="O17" s="23">
        <f t="shared" si="12"/>
        <v>18627.41226279299</v>
      </c>
      <c r="P17" s="14">
        <f t="shared" ref="P17:P24" si="15">O17/ABS(N17)</f>
        <v>0.11672221597231246</v>
      </c>
    </row>
    <row r="18" spans="2:16" x14ac:dyDescent="0.35">
      <c r="B18" s="2"/>
      <c r="C18" s="2"/>
      <c r="D18" s="2" t="s">
        <v>23</v>
      </c>
      <c r="E18" s="2"/>
      <c r="F18" s="2"/>
      <c r="G18" s="23">
        <v>35698.982692252997</v>
      </c>
      <c r="H18" s="23">
        <v>28793.029656430037</v>
      </c>
      <c r="I18" s="46">
        <f t="shared" ref="I18" si="16">SUM(G18:H18)</f>
        <v>64492.012348683034</v>
      </c>
      <c r="J18" s="23">
        <v>72007.502458744537</v>
      </c>
      <c r="K18" s="46">
        <f t="shared" si="13"/>
        <v>-7515.4901100615025</v>
      </c>
      <c r="L18" s="14">
        <f t="shared" si="14"/>
        <v>-0.10437093154796437</v>
      </c>
      <c r="M18" s="14"/>
      <c r="N18" s="23">
        <v>56721.357832350011</v>
      </c>
      <c r="O18" s="23">
        <f t="shared" si="12"/>
        <v>7770.6545163330229</v>
      </c>
      <c r="P18" s="14">
        <f t="shared" si="15"/>
        <v>0.13699697632945537</v>
      </c>
    </row>
    <row r="19" spans="2:16" x14ac:dyDescent="0.35">
      <c r="B19" s="2"/>
      <c r="C19" s="2"/>
      <c r="D19" s="2" t="s">
        <v>43</v>
      </c>
      <c r="E19" s="2"/>
      <c r="F19" s="2"/>
      <c r="G19" s="23">
        <f>G20+G21</f>
        <v>42100.017</v>
      </c>
      <c r="H19" s="23">
        <f>H20+H21</f>
        <v>44017.669000000002</v>
      </c>
      <c r="I19" s="23">
        <f>I20+I21</f>
        <v>86117.685999999987</v>
      </c>
      <c r="J19" s="23">
        <f>J20+J21</f>
        <v>89266.505541255421</v>
      </c>
      <c r="K19" s="46">
        <f t="shared" si="13"/>
        <v>-3148.8195412554342</v>
      </c>
      <c r="L19" s="14">
        <f t="shared" si="14"/>
        <v>-3.5274367716793563E-2</v>
      </c>
      <c r="M19" s="14"/>
      <c r="N19" s="23">
        <f>N20+N21</f>
        <v>73832.743000000002</v>
      </c>
      <c r="O19" s="23">
        <f t="shared" si="12"/>
        <v>12284.942999999985</v>
      </c>
      <c r="P19" s="14">
        <f t="shared" si="15"/>
        <v>0.16638882020135679</v>
      </c>
    </row>
    <row r="20" spans="2:16" x14ac:dyDescent="0.35">
      <c r="B20" s="2"/>
      <c r="C20" s="2"/>
      <c r="D20" s="2"/>
      <c r="E20" s="2" t="s">
        <v>24</v>
      </c>
      <c r="F20" s="2"/>
      <c r="G20" s="23">
        <v>40532.822999999997</v>
      </c>
      <c r="H20" s="23">
        <v>41822.287250239999</v>
      </c>
      <c r="I20" s="46">
        <f t="shared" ref="I20:I21" si="17">SUM(G20:H20)</f>
        <v>82355.110250239988</v>
      </c>
      <c r="J20" s="23">
        <v>83630.863407577897</v>
      </c>
      <c r="K20" s="46">
        <f t="shared" si="13"/>
        <v>-1275.7531573379092</v>
      </c>
      <c r="L20" s="14">
        <f t="shared" si="14"/>
        <v>-1.5254573555225446E-2</v>
      </c>
      <c r="M20" s="14"/>
      <c r="N20" s="23">
        <v>69736.730762649997</v>
      </c>
      <c r="O20" s="23">
        <f t="shared" si="12"/>
        <v>12618.379487589991</v>
      </c>
      <c r="P20" s="14">
        <f t="shared" si="15"/>
        <v>0.18094308909514031</v>
      </c>
    </row>
    <row r="21" spans="2:16" x14ac:dyDescent="0.35">
      <c r="B21" s="2"/>
      <c r="C21" s="2"/>
      <c r="D21" s="2"/>
      <c r="E21" s="2" t="s">
        <v>44</v>
      </c>
      <c r="F21" s="2"/>
      <c r="G21" s="23">
        <v>1567.194</v>
      </c>
      <c r="H21" s="23">
        <v>2195.3817497600003</v>
      </c>
      <c r="I21" s="46">
        <f t="shared" si="17"/>
        <v>3762.5757497600002</v>
      </c>
      <c r="J21" s="23">
        <v>5635.6421336775293</v>
      </c>
      <c r="K21" s="46">
        <f t="shared" si="13"/>
        <v>-1873.066383917529</v>
      </c>
      <c r="L21" s="14">
        <f t="shared" si="14"/>
        <v>-0.33236077442257012</v>
      </c>
      <c r="M21" s="14"/>
      <c r="N21" s="23">
        <v>4096.0122373499999</v>
      </c>
      <c r="O21" s="23">
        <f t="shared" si="12"/>
        <v>-333.43648758999962</v>
      </c>
      <c r="P21" s="14">
        <f t="shared" si="15"/>
        <v>-8.140514926921294E-2</v>
      </c>
    </row>
    <row r="22" spans="2:16" x14ac:dyDescent="0.35">
      <c r="B22" s="2"/>
      <c r="C22" s="2"/>
      <c r="D22" s="2" t="s">
        <v>25</v>
      </c>
      <c r="E22" s="2"/>
      <c r="F22" s="2"/>
      <c r="G22" s="23">
        <f t="shared" ref="G22:J22" si="18">G23+G24</f>
        <v>11374.11815604</v>
      </c>
      <c r="H22" s="23">
        <f t="shared" ref="H22:I22" si="19">H23+H24</f>
        <v>16231.143917810001</v>
      </c>
      <c r="I22" s="23">
        <f t="shared" si="19"/>
        <v>27605.262073850001</v>
      </c>
      <c r="J22" s="23">
        <f t="shared" si="18"/>
        <v>27753.718346517111</v>
      </c>
      <c r="K22" s="46">
        <f t="shared" si="13"/>
        <v>-148.45627266711017</v>
      </c>
      <c r="L22" s="14">
        <f t="shared" si="14"/>
        <v>-5.3490588473072238E-3</v>
      </c>
      <c r="M22" s="14"/>
      <c r="N22" s="23">
        <f t="shared" ref="N22" si="20">N23+N24</f>
        <v>29033.44732739</v>
      </c>
      <c r="O22" s="23">
        <f t="shared" si="12"/>
        <v>-1428.1852535399994</v>
      </c>
      <c r="P22" s="14">
        <f t="shared" si="15"/>
        <v>-4.9191032585119747E-2</v>
      </c>
    </row>
    <row r="23" spans="2:16" x14ac:dyDescent="0.35">
      <c r="B23" s="2"/>
      <c r="C23" s="2"/>
      <c r="D23" s="2"/>
      <c r="E23" s="2" t="s">
        <v>19</v>
      </c>
      <c r="F23" s="2"/>
      <c r="G23" s="23">
        <v>2326.5297550399996</v>
      </c>
      <c r="H23" s="23">
        <v>8148.2877101400009</v>
      </c>
      <c r="I23" s="46">
        <f t="shared" ref="I23:I24" si="21">SUM(G23:H23)</f>
        <v>10474.81746518</v>
      </c>
      <c r="J23" s="23">
        <v>9355.2544816480095</v>
      </c>
      <c r="K23" s="46">
        <f t="shared" si="13"/>
        <v>1119.5629835319905</v>
      </c>
      <c r="L23" s="14">
        <f t="shared" si="14"/>
        <v>0.1196721035999835</v>
      </c>
      <c r="M23" s="14"/>
      <c r="N23" s="23">
        <v>10183.13974685</v>
      </c>
      <c r="O23" s="23">
        <f t="shared" si="12"/>
        <v>291.67771833000006</v>
      </c>
      <c r="P23" s="14">
        <f t="shared" si="15"/>
        <v>2.864320097543846E-2</v>
      </c>
    </row>
    <row r="24" spans="2:16" x14ac:dyDescent="0.35">
      <c r="B24" s="2"/>
      <c r="C24" s="2"/>
      <c r="D24" s="2"/>
      <c r="E24" s="2" t="s">
        <v>20</v>
      </c>
      <c r="F24" s="2"/>
      <c r="G24" s="23">
        <v>9047.5884010000009</v>
      </c>
      <c r="H24" s="23">
        <v>8082.85620767</v>
      </c>
      <c r="I24" s="46">
        <f t="shared" si="21"/>
        <v>17130.444608670001</v>
      </c>
      <c r="J24" s="23">
        <v>18398.4638648691</v>
      </c>
      <c r="K24" s="46">
        <f t="shared" si="13"/>
        <v>-1268.0192561990989</v>
      </c>
      <c r="L24" s="14">
        <f t="shared" si="14"/>
        <v>-6.8919843825674759E-2</v>
      </c>
      <c r="M24" s="14"/>
      <c r="N24" s="23">
        <v>18850.30758054</v>
      </c>
      <c r="O24" s="23">
        <f t="shared" si="12"/>
        <v>-1719.8629718699995</v>
      </c>
      <c r="P24" s="14">
        <f t="shared" si="15"/>
        <v>-9.1237926199437158E-2</v>
      </c>
    </row>
    <row r="25" spans="2:16" x14ac:dyDescent="0.35">
      <c r="B25" s="2"/>
      <c r="C25" s="2"/>
      <c r="D25" s="2"/>
      <c r="E25" s="2"/>
      <c r="F25" s="2"/>
      <c r="G25" s="24"/>
      <c r="H25" s="24"/>
      <c r="I25" s="24"/>
      <c r="J25" s="24"/>
      <c r="K25" s="24"/>
      <c r="L25" s="14"/>
      <c r="M25" s="14"/>
      <c r="N25" s="24"/>
      <c r="O25" s="24"/>
      <c r="P25" s="14"/>
    </row>
    <row r="26" spans="2:16" x14ac:dyDescent="0.35">
      <c r="B26" s="2"/>
      <c r="C26" s="2" t="s">
        <v>18</v>
      </c>
      <c r="D26" s="2"/>
      <c r="E26" s="2"/>
      <c r="F26" s="2"/>
      <c r="G26" s="23">
        <f>G27</f>
        <v>266.56843652000003</v>
      </c>
      <c r="H26" s="23">
        <f>H27</f>
        <v>5398.5646488800003</v>
      </c>
      <c r="I26" s="23">
        <f>I27</f>
        <v>5665.1330854000007</v>
      </c>
      <c r="J26" s="23">
        <f>J27</f>
        <v>13014.142</v>
      </c>
      <c r="K26" s="46">
        <f t="shared" ref="K26:K27" si="22">I26-J26</f>
        <v>-7349.0089145999991</v>
      </c>
      <c r="L26" s="14">
        <f t="shared" ref="L26:L27" si="23">K26/ABS(J26)</f>
        <v>-0.5646940777655568</v>
      </c>
      <c r="M26" s="14"/>
      <c r="N26" s="23">
        <f>N27</f>
        <v>11344.810244649998</v>
      </c>
      <c r="O26" s="23">
        <f t="shared" ref="O26:O27" si="24">I26-N26</f>
        <v>-5679.6771592499972</v>
      </c>
      <c r="P26" s="14">
        <f t="shared" ref="P26:P27" si="25">O26/ABS(N26)</f>
        <v>-0.50064100119509958</v>
      </c>
    </row>
    <row r="27" spans="2:16" x14ac:dyDescent="0.35">
      <c r="B27" s="2"/>
      <c r="C27" s="2"/>
      <c r="D27" s="2" t="s">
        <v>26</v>
      </c>
      <c r="E27" s="2"/>
      <c r="F27" s="2"/>
      <c r="G27" s="23">
        <v>266.56843652000003</v>
      </c>
      <c r="H27" s="23">
        <v>5398.5646488800003</v>
      </c>
      <c r="I27" s="46">
        <f t="shared" ref="I27" si="26">SUM(G27:H27)</f>
        <v>5665.1330854000007</v>
      </c>
      <c r="J27" s="23">
        <v>13014.142</v>
      </c>
      <c r="K27" s="46">
        <f t="shared" si="22"/>
        <v>-7349.0089145999991</v>
      </c>
      <c r="L27" s="14">
        <f t="shared" si="23"/>
        <v>-0.5646940777655568</v>
      </c>
      <c r="M27" s="14"/>
      <c r="N27" s="23">
        <v>11344.810244649998</v>
      </c>
      <c r="O27" s="23">
        <f t="shared" si="24"/>
        <v>-5679.6771592499972</v>
      </c>
      <c r="P27" s="14">
        <f t="shared" si="25"/>
        <v>-0.50064100119509958</v>
      </c>
    </row>
    <row r="28" spans="2:16" x14ac:dyDescent="0.35">
      <c r="B28" s="2"/>
      <c r="C28" s="2"/>
      <c r="D28" s="2"/>
      <c r="E28" s="2"/>
      <c r="F28" s="2"/>
      <c r="G28" s="24"/>
      <c r="H28" s="24"/>
      <c r="I28" s="24"/>
      <c r="J28" s="24"/>
      <c r="K28" s="24"/>
      <c r="L28" s="14"/>
      <c r="M28" s="14"/>
      <c r="N28" s="24"/>
      <c r="O28" s="24"/>
      <c r="P28" s="14"/>
    </row>
    <row r="29" spans="2:16" s="5" customFormat="1" x14ac:dyDescent="0.35">
      <c r="B29" s="5" t="s">
        <v>3</v>
      </c>
      <c r="C29" s="6"/>
      <c r="D29" s="6"/>
      <c r="E29" s="6"/>
      <c r="F29" s="6"/>
      <c r="G29" s="25">
        <f>+G9-G16</f>
        <v>-15500.604635465992</v>
      </c>
      <c r="H29" s="25">
        <f>+H9-H16</f>
        <v>-20145.081018050027</v>
      </c>
      <c r="I29" s="25">
        <f>+I9-I16</f>
        <v>-35645.685653516004</v>
      </c>
      <c r="J29" s="25">
        <f>+J9-J16</f>
        <v>-58208.637385392823</v>
      </c>
      <c r="K29" s="37">
        <f t="shared" ref="K29:K31" si="27">I29-J29</f>
        <v>22562.951731876819</v>
      </c>
      <c r="L29" s="13">
        <f>K29/ABS(J29)</f>
        <v>0.38762205654274401</v>
      </c>
      <c r="M29" s="13"/>
      <c r="N29" s="25">
        <f>+N9-N16</f>
        <v>-27841.951412967843</v>
      </c>
      <c r="O29" s="25">
        <f t="shared" ref="O29:O31" si="28">I29-N29</f>
        <v>-7803.7342405481613</v>
      </c>
      <c r="P29" s="13">
        <f>O29/ABS(N29)</f>
        <v>-0.2802868996069523</v>
      </c>
    </row>
    <row r="30" spans="2:16" x14ac:dyDescent="0.35">
      <c r="B30" s="2"/>
      <c r="C30" s="2"/>
      <c r="D30" s="2"/>
      <c r="E30" s="2"/>
      <c r="F30" s="2"/>
      <c r="G30" s="25"/>
      <c r="H30" s="25"/>
      <c r="I30" s="25"/>
      <c r="J30" s="25"/>
      <c r="K30" s="25"/>
      <c r="L30" s="14"/>
      <c r="M30" s="14"/>
      <c r="N30" s="25"/>
      <c r="O30" s="25"/>
      <c r="P30" s="14"/>
    </row>
    <row r="31" spans="2:16" s="5" customFormat="1" x14ac:dyDescent="0.35">
      <c r="B31" s="5" t="s">
        <v>4</v>
      </c>
      <c r="C31" s="6"/>
      <c r="D31" s="6"/>
      <c r="E31" s="6"/>
      <c r="F31" s="6"/>
      <c r="G31" s="25">
        <f t="shared" ref="G31:J31" si="29">G32+G33</f>
        <v>35084.898954922399</v>
      </c>
      <c r="H31" s="25">
        <f t="shared" ref="H31:I31" si="30">H32+H33</f>
        <v>3729.3169787699999</v>
      </c>
      <c r="I31" s="25">
        <f t="shared" si="30"/>
        <v>38814.215933692394</v>
      </c>
      <c r="J31" s="25">
        <f t="shared" si="29"/>
        <v>36387.775758452903</v>
      </c>
      <c r="K31" s="37">
        <f t="shared" si="27"/>
        <v>2426.4401752394915</v>
      </c>
      <c r="L31" s="13">
        <f>K31/ABS(J31)</f>
        <v>6.668283852650235E-2</v>
      </c>
      <c r="M31" s="13"/>
      <c r="N31" s="25">
        <f t="shared" ref="N31" si="31">N32+N33</f>
        <v>22510.492623399998</v>
      </c>
      <c r="O31" s="25">
        <f t="shared" si="28"/>
        <v>16303.723310292396</v>
      </c>
      <c r="P31" s="13">
        <f>O31/ABS(N31)</f>
        <v>0.72427216867499511</v>
      </c>
    </row>
    <row r="32" spans="2:16" x14ac:dyDescent="0.35">
      <c r="C32" s="2" t="s">
        <v>19</v>
      </c>
      <c r="D32" s="2"/>
      <c r="E32" s="2"/>
      <c r="F32" s="2"/>
      <c r="G32" s="23">
        <v>34456.932308179996</v>
      </c>
      <c r="H32" s="23">
        <v>2139.5501120399999</v>
      </c>
      <c r="I32" s="46">
        <f t="shared" ref="I32:I33" si="32">SUM(G32:H32)</f>
        <v>36596.482420219996</v>
      </c>
      <c r="J32" s="23">
        <v>33600</v>
      </c>
      <c r="K32" s="46">
        <f t="shared" ref="K32:K33" si="33">I32-J32</f>
        <v>2996.4824202199961</v>
      </c>
      <c r="L32" s="14">
        <f t="shared" ref="L32:L33" si="34">K32/ABS(J32)</f>
        <v>8.9181024411309415E-2</v>
      </c>
      <c r="M32" s="14"/>
      <c r="N32" s="23">
        <v>18525.317223399998</v>
      </c>
      <c r="O32" s="23">
        <f t="shared" ref="O32:O33" si="35">I32-N32</f>
        <v>18071.165196819999</v>
      </c>
      <c r="P32" s="14">
        <f t="shared" ref="P32:P33" si="36">O32/ABS(N32)</f>
        <v>0.97548479083497996</v>
      </c>
    </row>
    <row r="33" spans="2:16" x14ac:dyDescent="0.35">
      <c r="B33" s="2"/>
      <c r="C33" s="2" t="s">
        <v>20</v>
      </c>
      <c r="D33" s="2"/>
      <c r="E33" s="2"/>
      <c r="F33" s="2"/>
      <c r="G33" s="23">
        <v>627.96664674240003</v>
      </c>
      <c r="H33" s="23">
        <v>1589.7668667300002</v>
      </c>
      <c r="I33" s="46">
        <f t="shared" si="32"/>
        <v>2217.7335134724003</v>
      </c>
      <c r="J33" s="23">
        <v>2787.7757584528995</v>
      </c>
      <c r="K33" s="46">
        <f t="shared" si="33"/>
        <v>-570.04224498049916</v>
      </c>
      <c r="L33" s="14">
        <f t="shared" si="34"/>
        <v>-0.20447923160679504</v>
      </c>
      <c r="M33" s="14"/>
      <c r="N33" s="23">
        <v>3985.1754000000001</v>
      </c>
      <c r="O33" s="23">
        <f t="shared" si="35"/>
        <v>-1767.4418865275998</v>
      </c>
      <c r="P33" s="14">
        <f t="shared" si="36"/>
        <v>-0.44350416459150072</v>
      </c>
    </row>
    <row r="34" spans="2:16" x14ac:dyDescent="0.35">
      <c r="B34" s="2"/>
      <c r="C34" s="2"/>
      <c r="D34" s="2"/>
      <c r="E34" s="2"/>
      <c r="F34" s="2"/>
      <c r="G34" s="23"/>
      <c r="H34" s="23"/>
      <c r="I34" s="23"/>
      <c r="J34" s="23"/>
      <c r="K34" s="23"/>
      <c r="L34" s="14"/>
      <c r="M34" s="14"/>
      <c r="N34" s="23"/>
      <c r="O34" s="23"/>
      <c r="P34" s="14"/>
    </row>
    <row r="35" spans="2:16" s="5" customFormat="1" x14ac:dyDescent="0.35">
      <c r="B35" s="5" t="s">
        <v>46</v>
      </c>
      <c r="C35" s="6"/>
      <c r="D35" s="6"/>
      <c r="E35" s="6"/>
      <c r="F35" s="6"/>
      <c r="G35" s="28">
        <v>505.98494425000001</v>
      </c>
      <c r="H35" s="28">
        <v>277.85618624</v>
      </c>
      <c r="I35" s="37">
        <f t="shared" ref="I35:I36" si="37">SUM(G35:H35)</f>
        <v>783.84113049000007</v>
      </c>
      <c r="J35" s="28">
        <v>219.46906954862064</v>
      </c>
      <c r="K35" s="37">
        <f t="shared" ref="K35:K36" si="38">I35-J35</f>
        <v>564.37206094137946</v>
      </c>
      <c r="L35" s="13">
        <f>K35/ABS(J35)</f>
        <v>2.5715334835205552</v>
      </c>
      <c r="M35" s="13"/>
      <c r="N35" s="28">
        <v>776.05891087628993</v>
      </c>
      <c r="O35" s="25">
        <f t="shared" ref="O35:O36" si="39">I35-N35</f>
        <v>7.78221961371014</v>
      </c>
      <c r="P35" s="13">
        <f>O35/ABS(N35)</f>
        <v>1.0027872246093814E-2</v>
      </c>
    </row>
    <row r="36" spans="2:16" s="5" customFormat="1" x14ac:dyDescent="0.3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37">
        <f t="shared" si="37"/>
        <v>0</v>
      </c>
      <c r="J36" s="28">
        <v>0</v>
      </c>
      <c r="K36" s="37">
        <f t="shared" si="38"/>
        <v>0</v>
      </c>
      <c r="L36" s="13">
        <v>0</v>
      </c>
      <c r="M36" s="13"/>
      <c r="N36" s="28">
        <v>0</v>
      </c>
      <c r="O36" s="25">
        <f t="shared" si="39"/>
        <v>0</v>
      </c>
      <c r="P36" s="13">
        <v>0</v>
      </c>
    </row>
    <row r="37" spans="2:16" x14ac:dyDescent="0.35">
      <c r="C37" s="2"/>
      <c r="D37" s="2"/>
      <c r="E37" s="2"/>
      <c r="F37" s="2"/>
      <c r="G37" s="25"/>
      <c r="H37" s="25"/>
      <c r="I37" s="25"/>
      <c r="J37" s="25"/>
      <c r="K37" s="25"/>
      <c r="L37" s="14"/>
      <c r="M37" s="14"/>
      <c r="N37" s="25"/>
      <c r="O37" s="25"/>
      <c r="P37" s="14"/>
    </row>
    <row r="38" spans="2:16" s="5" customFormat="1" x14ac:dyDescent="0.35">
      <c r="B38" s="5" t="s">
        <v>5</v>
      </c>
      <c r="C38" s="6"/>
      <c r="D38" s="6"/>
      <c r="E38" s="6"/>
      <c r="F38" s="6"/>
      <c r="G38" s="25">
        <f>G39+G40</f>
        <v>42241.35135682</v>
      </c>
      <c r="H38" s="25">
        <f>H39+H40</f>
        <v>4311.2382180900022</v>
      </c>
      <c r="I38" s="25">
        <f>I39+I40</f>
        <v>46552.589574910002</v>
      </c>
      <c r="J38" s="25">
        <f>J39+J40</f>
        <v>57289.41855329182</v>
      </c>
      <c r="K38" s="37">
        <f t="shared" ref="K38:K40" si="40">I38-J38</f>
        <v>-10736.828978381818</v>
      </c>
      <c r="L38" s="13">
        <f>K38/ABS(J38)</f>
        <v>-0.1874138235212528</v>
      </c>
      <c r="M38" s="13"/>
      <c r="N38" s="25">
        <f>N39+N40</f>
        <v>15245.23182766</v>
      </c>
      <c r="O38" s="25">
        <f t="shared" ref="O38" si="41">I38-N38</f>
        <v>31307.357747250004</v>
      </c>
      <c r="P38" s="13">
        <f>O38/ABS(N38)</f>
        <v>2.0535835795194588</v>
      </c>
    </row>
    <row r="39" spans="2:16" x14ac:dyDescent="0.35">
      <c r="C39" s="2" t="s">
        <v>19</v>
      </c>
      <c r="D39" s="2"/>
      <c r="E39" s="2"/>
      <c r="F39" s="2"/>
      <c r="G39" s="23">
        <v>39191.434914509999</v>
      </c>
      <c r="H39" s="23">
        <v>2121.1131861300014</v>
      </c>
      <c r="I39" s="46">
        <f t="shared" ref="I39:I40" si="42">SUM(G39:H39)</f>
        <v>41312.54810064</v>
      </c>
      <c r="J39" s="23">
        <v>42076.387999999941</v>
      </c>
      <c r="K39" s="46">
        <f t="shared" si="40"/>
        <v>-763.83989935994032</v>
      </c>
      <c r="L39" s="14">
        <f t="shared" ref="L39:L40" si="43">K39/ABS(J39)</f>
        <v>-1.8153647108681035E-2</v>
      </c>
      <c r="M39" s="14"/>
      <c r="N39" s="23">
        <v>9252.6471655099995</v>
      </c>
      <c r="O39" s="23">
        <f t="shared" ref="O39" si="44">I39-N39</f>
        <v>32059.900935130001</v>
      </c>
      <c r="P39" s="14">
        <f t="shared" ref="P39:P40" si="45">O39/ABS(N39)</f>
        <v>3.4649436384687733</v>
      </c>
    </row>
    <row r="40" spans="2:16" x14ac:dyDescent="0.35">
      <c r="C40" s="2" t="s">
        <v>20</v>
      </c>
      <c r="D40" s="2"/>
      <c r="E40" s="2"/>
      <c r="F40" s="2"/>
      <c r="G40" s="23">
        <v>3049.9164423100001</v>
      </c>
      <c r="H40" s="23">
        <v>2190.1250319600003</v>
      </c>
      <c r="I40" s="46">
        <f t="shared" si="42"/>
        <v>5240.0414742700004</v>
      </c>
      <c r="J40" s="23">
        <v>15213.030553291879</v>
      </c>
      <c r="K40" s="46">
        <f t="shared" si="40"/>
        <v>-9972.9890790218778</v>
      </c>
      <c r="L40" s="14">
        <f t="shared" si="43"/>
        <v>-0.65555571219594166</v>
      </c>
      <c r="M40" s="14"/>
      <c r="N40" s="23">
        <v>5992.5846621500004</v>
      </c>
      <c r="O40" s="23">
        <f t="shared" ref="O40" si="46">I40-N40</f>
        <v>-752.54318788</v>
      </c>
      <c r="P40" s="14">
        <f t="shared" si="45"/>
        <v>-0.12557906651418171</v>
      </c>
    </row>
    <row r="41" spans="2:16" x14ac:dyDescent="0.35">
      <c r="C41" s="2"/>
      <c r="D41" s="2"/>
      <c r="E41" s="2"/>
      <c r="F41" s="2"/>
      <c r="G41" s="24"/>
      <c r="H41" s="24"/>
      <c r="I41" s="24"/>
      <c r="J41" s="24"/>
      <c r="K41" s="24"/>
      <c r="L41" s="14"/>
      <c r="M41" s="14"/>
      <c r="N41" s="24"/>
      <c r="O41" s="24"/>
      <c r="P41" s="14"/>
    </row>
    <row r="42" spans="2:16" x14ac:dyDescent="0.35">
      <c r="B42" s="5" t="s">
        <v>6</v>
      </c>
      <c r="C42" s="6"/>
      <c r="D42" s="6"/>
      <c r="E42" s="6"/>
      <c r="F42" s="6"/>
      <c r="G42" s="25">
        <f>+G29+G31-G38+G35-G36</f>
        <v>-22151.072093113591</v>
      </c>
      <c r="H42" s="25">
        <f>+H29+H31-H38+H35-H36</f>
        <v>-20449.146071130031</v>
      </c>
      <c r="I42" s="25">
        <f>+I29+I31-I38+I35-I36</f>
        <v>-42600.218164243612</v>
      </c>
      <c r="J42" s="25">
        <f>+J29+J31-J38+J35-J36</f>
        <v>-78890.81111068312</v>
      </c>
      <c r="K42" s="25">
        <f>+K29+K31-K38+K35-K36</f>
        <v>36290.592946439509</v>
      </c>
      <c r="L42" s="13">
        <f>K42/ABS(J42)</f>
        <v>0.46001039202809213</v>
      </c>
      <c r="M42" s="13"/>
      <c r="N42" s="25">
        <f>+N29+N31-N38+N35-N36</f>
        <v>-19800.631706351556</v>
      </c>
      <c r="O42" s="25">
        <f t="shared" ref="O42" si="47">I42-N42</f>
        <v>-22799.586457892055</v>
      </c>
      <c r="P42" s="13">
        <f>O42/ABS(N42)</f>
        <v>-1.151457529033203</v>
      </c>
    </row>
    <row r="43" spans="2:16" x14ac:dyDescent="0.35">
      <c r="B43" s="6"/>
      <c r="C43" s="6"/>
      <c r="D43" s="6"/>
      <c r="E43" s="6"/>
      <c r="F43" s="6"/>
      <c r="G43" s="25"/>
      <c r="H43" s="25"/>
      <c r="I43" s="25"/>
      <c r="J43" s="25"/>
      <c r="K43" s="25"/>
      <c r="L43" s="14"/>
      <c r="M43" s="14"/>
      <c r="N43" s="25"/>
      <c r="O43" s="25"/>
      <c r="P43" s="14"/>
    </row>
    <row r="44" spans="2:16" ht="16" thickBot="1" x14ac:dyDescent="0.4">
      <c r="B44" s="5" t="s">
        <v>7</v>
      </c>
      <c r="C44" s="6"/>
      <c r="D44" s="6"/>
      <c r="E44" s="6"/>
      <c r="F44" s="6"/>
      <c r="G44" s="25">
        <f>+G29+G22</f>
        <v>-4126.486479425992</v>
      </c>
      <c r="H44" s="25">
        <f>+H29+H22</f>
        <v>-3913.9371002400258</v>
      </c>
      <c r="I44" s="25">
        <f>+I29+I22</f>
        <v>-8040.4235796660032</v>
      </c>
      <c r="J44" s="25">
        <f>+J29+J22</f>
        <v>-30454.919038875712</v>
      </c>
      <c r="K44" s="25">
        <f>G44-J44</f>
        <v>26328.43255944972</v>
      </c>
      <c r="L44" s="13">
        <f>K44/ABS(J44)</f>
        <v>0.86450509114279595</v>
      </c>
      <c r="M44" s="35"/>
      <c r="N44" s="25">
        <f>+N29+N22</f>
        <v>1191.4959144221575</v>
      </c>
      <c r="O44" s="25">
        <f t="shared" ref="O44" si="48">I44-N44</f>
        <v>-9231.9194940881607</v>
      </c>
      <c r="P44" s="13">
        <f>O44/ABS(N44)</f>
        <v>-7.7481755349244192</v>
      </c>
    </row>
    <row r="45" spans="2:16" x14ac:dyDescent="0.35">
      <c r="B45" s="1"/>
      <c r="C45" s="1"/>
      <c r="D45" s="1"/>
      <c r="E45" s="1"/>
      <c r="F45" s="1"/>
      <c r="G45" s="26"/>
      <c r="H45" s="26"/>
      <c r="I45" s="26"/>
      <c r="J45" s="26"/>
      <c r="K45" s="26"/>
      <c r="L45" s="18"/>
      <c r="M45" s="34"/>
      <c r="N45" s="26"/>
      <c r="O45" s="26"/>
      <c r="P45" s="18"/>
    </row>
    <row r="46" spans="2:16" x14ac:dyDescent="0.35">
      <c r="B46" s="5" t="s">
        <v>8</v>
      </c>
      <c r="F46" s="2"/>
      <c r="G46" s="19"/>
      <c r="H46" s="19"/>
      <c r="I46" s="19"/>
      <c r="J46" s="19"/>
      <c r="K46" s="19"/>
      <c r="L46" s="17"/>
      <c r="M46" s="17"/>
      <c r="N46" s="19"/>
      <c r="O46" s="19"/>
      <c r="P46" s="17"/>
    </row>
    <row r="47" spans="2:16" x14ac:dyDescent="0.35">
      <c r="B47" s="5" t="str">
        <f>B3</f>
        <v>FY 2025/26</v>
      </c>
      <c r="D47" s="2"/>
      <c r="E47" s="2"/>
      <c r="F47" s="2"/>
      <c r="G47" s="19"/>
      <c r="H47" s="19"/>
      <c r="I47" s="19"/>
      <c r="J47" s="19"/>
      <c r="K47" s="19"/>
      <c r="N47" s="19"/>
      <c r="O47" s="19"/>
    </row>
    <row r="48" spans="2:16" x14ac:dyDescent="0.3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N48" s="19"/>
      <c r="O48" s="19"/>
    </row>
    <row r="49" spans="2:16" x14ac:dyDescent="0.35">
      <c r="B49" s="2"/>
      <c r="C49" s="2"/>
      <c r="D49" s="2"/>
      <c r="E49" s="2"/>
      <c r="F49" s="2"/>
      <c r="G49" s="19"/>
      <c r="H49" s="19"/>
      <c r="I49" s="19"/>
      <c r="J49" s="19"/>
      <c r="K49" s="19"/>
      <c r="N49" s="19"/>
      <c r="O49" s="19"/>
    </row>
    <row r="50" spans="2:16" ht="17.5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tr">
        <f>I6</f>
        <v>Prov.</v>
      </c>
      <c r="J50" s="21" t="s">
        <v>48</v>
      </c>
      <c r="K50" s="21"/>
      <c r="L50" s="11"/>
      <c r="M50" s="36"/>
      <c r="N50" s="21" t="s">
        <v>48</v>
      </c>
      <c r="O50" s="21"/>
      <c r="P50" s="11"/>
    </row>
    <row r="51" spans="2:16" ht="17.5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68</v>
      </c>
      <c r="I51" s="22" t="str">
        <f>I7</f>
        <v>Apr -May</v>
      </c>
      <c r="J51" s="22" t="str">
        <f>+J7</f>
        <v>Apr -May</v>
      </c>
      <c r="K51" s="22" t="str">
        <f>K7</f>
        <v>Diff</v>
      </c>
      <c r="L51" s="12" t="str">
        <f>L7</f>
        <v>Diff %</v>
      </c>
      <c r="M51" s="12"/>
      <c r="N51" s="22" t="str">
        <f>+N7</f>
        <v>Apr - May</v>
      </c>
      <c r="O51" s="22" t="str">
        <f>O7</f>
        <v>Diff</v>
      </c>
      <c r="P51" s="12" t="str">
        <f>P7</f>
        <v>Diff %</v>
      </c>
    </row>
    <row r="52" spans="2:16" x14ac:dyDescent="0.35">
      <c r="B52" s="3"/>
      <c r="C52" s="3"/>
      <c r="D52" s="3"/>
      <c r="E52" s="3"/>
      <c r="F52" s="3"/>
    </row>
    <row r="53" spans="2:16" x14ac:dyDescent="0.35">
      <c r="B53" s="4" t="s">
        <v>1</v>
      </c>
      <c r="C53" s="2"/>
      <c r="D53" s="2"/>
      <c r="E53" s="2"/>
      <c r="F53" s="2"/>
      <c r="G53" s="25">
        <f t="shared" ref="G53:I53" si="49">G55+G88+G90+G92+G94</f>
        <v>73939.081649347005</v>
      </c>
      <c r="H53" s="25">
        <f t="shared" si="49"/>
        <v>74295.32620507</v>
      </c>
      <c r="I53" s="25">
        <f t="shared" si="49"/>
        <v>148234.40785441702</v>
      </c>
      <c r="J53" s="25">
        <f t="shared" ref="J53" si="50">J55+J88+J90+J92+J94</f>
        <v>143833.23096112427</v>
      </c>
      <c r="K53" s="37">
        <f t="shared" ref="K53:K63" si="51">I53-J53</f>
        <v>4401.1768932927516</v>
      </c>
      <c r="L53" s="13">
        <f>K53/ABS(J53)</f>
        <v>3.0599165880396004E-2</v>
      </c>
      <c r="M53" s="13"/>
      <c r="N53" s="25">
        <f t="shared" ref="N53" si="52">N55+N88+N90+N92+N94</f>
        <v>143090.40699142218</v>
      </c>
      <c r="O53" s="25">
        <f t="shared" ref="O53:O63" si="53">I53-N53</f>
        <v>5144.0008629948425</v>
      </c>
      <c r="P53" s="13">
        <f>O53/ABS(N53)</f>
        <v>3.594930625435435E-2</v>
      </c>
    </row>
    <row r="54" spans="2:16" x14ac:dyDescent="0.3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14"/>
      <c r="M54" s="14"/>
      <c r="N54" s="25"/>
      <c r="O54" s="25"/>
      <c r="P54" s="14"/>
    </row>
    <row r="55" spans="2:16" x14ac:dyDescent="0.35">
      <c r="B55" s="4" t="s">
        <v>9</v>
      </c>
      <c r="C55" s="2"/>
      <c r="D55" s="2"/>
      <c r="E55" s="2"/>
      <c r="F55" s="2"/>
      <c r="G55" s="25">
        <f t="shared" ref="G55:I55" si="54">G57+G65+G80</f>
        <v>67665.022052820001</v>
      </c>
      <c r="H55" s="25">
        <f t="shared" si="54"/>
        <v>69681.086521499994</v>
      </c>
      <c r="I55" s="25">
        <f t="shared" si="54"/>
        <v>137346.10857432001</v>
      </c>
      <c r="J55" s="25">
        <f t="shared" ref="J55" si="55">J57+J65+J80</f>
        <v>134875.52001340041</v>
      </c>
      <c r="K55" s="37">
        <f t="shared" si="51"/>
        <v>2470.5885609195975</v>
      </c>
      <c r="L55" s="13">
        <f>K55/ABS(J55)</f>
        <v>1.8317546139389379E-2</v>
      </c>
      <c r="M55" s="13"/>
      <c r="N55" s="25">
        <f t="shared" ref="N55" si="56">N57+N65+N80</f>
        <v>134237.04856408999</v>
      </c>
      <c r="O55" s="25">
        <f t="shared" si="53"/>
        <v>3109.0600102300232</v>
      </c>
      <c r="P55" s="13">
        <f>O55/ABS(N55)</f>
        <v>2.3160968178957221E-2</v>
      </c>
    </row>
    <row r="56" spans="2:16" x14ac:dyDescent="0.35">
      <c r="B56" s="2"/>
      <c r="C56" s="2"/>
      <c r="D56" s="2"/>
      <c r="E56" s="2"/>
      <c r="F56" s="2"/>
      <c r="G56" s="24"/>
      <c r="H56" s="24"/>
      <c r="I56" s="24"/>
      <c r="J56" s="24"/>
      <c r="K56" s="24"/>
      <c r="L56" s="14"/>
      <c r="M56" s="14"/>
      <c r="N56" s="24"/>
      <c r="O56" s="24"/>
      <c r="P56" s="14"/>
    </row>
    <row r="57" spans="2:16" x14ac:dyDescent="0.35">
      <c r="B57" s="2"/>
      <c r="C57" s="2" t="s">
        <v>54</v>
      </c>
      <c r="D57" s="2"/>
      <c r="E57" s="2"/>
      <c r="F57" s="2"/>
      <c r="G57" s="23">
        <f t="shared" ref="G57:I57" si="57">SUM(G58:G63)</f>
        <v>18232.395819699999</v>
      </c>
      <c r="H57" s="23">
        <f t="shared" si="57"/>
        <v>19971.710871809999</v>
      </c>
      <c r="I57" s="23">
        <f t="shared" si="57"/>
        <v>38204.106691510002</v>
      </c>
      <c r="J57" s="23">
        <f t="shared" ref="J57" si="58">SUM(J58:J63)</f>
        <v>37170.505940991046</v>
      </c>
      <c r="K57" s="46">
        <f t="shared" si="51"/>
        <v>1033.6007505189555</v>
      </c>
      <c r="L57" s="14">
        <f t="shared" ref="L57:L86" si="59">K57/ABS(J57)</f>
        <v>2.7807013231399599E-2</v>
      </c>
      <c r="M57" s="14"/>
      <c r="N57" s="23">
        <f t="shared" ref="N57" si="60">SUM(N58:N63)</f>
        <v>35917.930987</v>
      </c>
      <c r="O57" s="23">
        <f t="shared" si="53"/>
        <v>2286.1757045100021</v>
      </c>
      <c r="P57" s="14">
        <f t="shared" ref="P57" si="61">O57/ABS(N57)</f>
        <v>6.3649983216946759E-2</v>
      </c>
    </row>
    <row r="58" spans="2:16" x14ac:dyDescent="0.35">
      <c r="B58" s="2"/>
      <c r="C58" s="2"/>
      <c r="D58" s="2" t="s">
        <v>57</v>
      </c>
      <c r="E58" s="2"/>
      <c r="F58" s="2"/>
      <c r="G58" s="23">
        <v>119.77492770000001</v>
      </c>
      <c r="H58" s="23">
        <v>120.35415781</v>
      </c>
      <c r="I58" s="46">
        <f t="shared" ref="I58:I63" si="62">SUM(G58:H58)</f>
        <v>240.12908551000001</v>
      </c>
      <c r="J58" s="23">
        <v>0</v>
      </c>
      <c r="K58" s="46">
        <f t="shared" si="51"/>
        <v>240.12908551000001</v>
      </c>
      <c r="L58" s="14" t="s">
        <v>47</v>
      </c>
      <c r="M58" s="14"/>
      <c r="N58" s="23">
        <v>0</v>
      </c>
      <c r="O58" s="23">
        <f t="shared" si="53"/>
        <v>240.12908551000001</v>
      </c>
      <c r="P58" s="14" t="s">
        <v>47</v>
      </c>
    </row>
    <row r="59" spans="2:16" x14ac:dyDescent="0.35">
      <c r="B59" s="2"/>
      <c r="C59" s="2"/>
      <c r="D59" s="2" t="s">
        <v>58</v>
      </c>
      <c r="E59" s="2"/>
      <c r="F59" s="2"/>
      <c r="G59" s="23">
        <v>1245.3398520000001</v>
      </c>
      <c r="H59" s="23">
        <v>1931.6214210000001</v>
      </c>
      <c r="I59" s="46">
        <f t="shared" si="62"/>
        <v>3176.9612729999999</v>
      </c>
      <c r="J59" s="23">
        <v>2327.3457326848202</v>
      </c>
      <c r="K59" s="46">
        <f t="shared" si="51"/>
        <v>849.61554031517971</v>
      </c>
      <c r="L59" s="14">
        <f t="shared" si="59"/>
        <v>0.36505772579610052</v>
      </c>
      <c r="M59" s="14"/>
      <c r="N59" s="23">
        <v>3123.2292090000001</v>
      </c>
      <c r="O59" s="23">
        <f t="shared" si="53"/>
        <v>53.732063999999809</v>
      </c>
      <c r="P59" s="14">
        <f t="shared" ref="P59:P63" si="63">O59/ABS(N59)</f>
        <v>1.72040091854814E-2</v>
      </c>
    </row>
    <row r="60" spans="2:16" x14ac:dyDescent="0.35">
      <c r="B60" s="2"/>
      <c r="C60" s="2"/>
      <c r="D60" s="2" t="s">
        <v>28</v>
      </c>
      <c r="E60" s="2"/>
      <c r="F60" s="2"/>
      <c r="G60" s="23">
        <v>13858.564544000001</v>
      </c>
      <c r="H60" s="23">
        <v>12637.105382</v>
      </c>
      <c r="I60" s="46">
        <f t="shared" si="62"/>
        <v>26495.669926000002</v>
      </c>
      <c r="J60" s="23">
        <v>27369.455967042824</v>
      </c>
      <c r="K60" s="46">
        <f t="shared" si="51"/>
        <v>-873.78604104282203</v>
      </c>
      <c r="L60" s="14">
        <f t="shared" si="59"/>
        <v>-3.192559041345211E-2</v>
      </c>
      <c r="M60" s="14"/>
      <c r="N60" s="23">
        <v>25025.376542999998</v>
      </c>
      <c r="O60" s="23">
        <f t="shared" si="53"/>
        <v>1470.2933830000038</v>
      </c>
      <c r="P60" s="14">
        <f t="shared" si="63"/>
        <v>5.8752098314031907E-2</v>
      </c>
    </row>
    <row r="61" spans="2:16" x14ac:dyDescent="0.35">
      <c r="B61" s="2"/>
      <c r="C61" s="2"/>
      <c r="D61" s="2" t="s">
        <v>59</v>
      </c>
      <c r="E61" s="2"/>
      <c r="F61" s="2"/>
      <c r="G61" s="23">
        <v>103.263148</v>
      </c>
      <c r="H61" s="23">
        <v>631.50362800000005</v>
      </c>
      <c r="I61" s="46">
        <f t="shared" si="62"/>
        <v>734.76677600000005</v>
      </c>
      <c r="J61" s="23">
        <v>599.1409438236816</v>
      </c>
      <c r="K61" s="46">
        <f t="shared" si="51"/>
        <v>135.62583217631845</v>
      </c>
      <c r="L61" s="14">
        <f t="shared" si="59"/>
        <v>0.22636715713461764</v>
      </c>
      <c r="M61" s="14"/>
      <c r="N61" s="23">
        <v>606.531927</v>
      </c>
      <c r="O61" s="23">
        <f t="shared" si="53"/>
        <v>128.23484900000005</v>
      </c>
      <c r="P61" s="14">
        <f t="shared" si="63"/>
        <v>0.21142308144316377</v>
      </c>
    </row>
    <row r="62" spans="2:16" x14ac:dyDescent="0.35">
      <c r="B62" s="2"/>
      <c r="C62" s="2"/>
      <c r="D62" s="2" t="s">
        <v>60</v>
      </c>
      <c r="E62" s="2"/>
      <c r="F62" s="2"/>
      <c r="G62" s="23">
        <v>448.11418500000002</v>
      </c>
      <c r="H62" s="23">
        <v>975.88115400000004</v>
      </c>
      <c r="I62" s="46">
        <f t="shared" si="62"/>
        <v>1423.9953390000001</v>
      </c>
      <c r="J62" s="23">
        <v>1597.599643908673</v>
      </c>
      <c r="K62" s="46">
        <f t="shared" si="51"/>
        <v>-173.60430490867293</v>
      </c>
      <c r="L62" s="14">
        <f t="shared" si="59"/>
        <v>-0.10866571332222771</v>
      </c>
      <c r="M62" s="14"/>
      <c r="N62" s="23">
        <v>1051.324944</v>
      </c>
      <c r="O62" s="23">
        <f t="shared" si="53"/>
        <v>372.6703950000001</v>
      </c>
      <c r="P62" s="14">
        <f t="shared" si="63"/>
        <v>0.35447688854607839</v>
      </c>
    </row>
    <row r="63" spans="2:16" x14ac:dyDescent="0.35">
      <c r="B63" s="2"/>
      <c r="C63" s="2"/>
      <c r="D63" s="2" t="s">
        <v>61</v>
      </c>
      <c r="E63" s="2"/>
      <c r="F63" s="2"/>
      <c r="G63" s="23">
        <v>2457.3391629999996</v>
      </c>
      <c r="H63" s="23">
        <v>3675.2451289999999</v>
      </c>
      <c r="I63" s="46">
        <f t="shared" si="62"/>
        <v>6132.5842919999996</v>
      </c>
      <c r="J63" s="23">
        <v>5276.9636535310456</v>
      </c>
      <c r="K63" s="46">
        <f t="shared" si="51"/>
        <v>855.62063846895398</v>
      </c>
      <c r="L63" s="14">
        <f t="shared" si="59"/>
        <v>0.16214260598448901</v>
      </c>
      <c r="M63" s="14"/>
      <c r="N63" s="23">
        <v>6111.4683640000003</v>
      </c>
      <c r="O63" s="23">
        <f t="shared" si="53"/>
        <v>21.115927999999258</v>
      </c>
      <c r="P63" s="14">
        <f t="shared" si="63"/>
        <v>3.455131687236409E-3</v>
      </c>
    </row>
    <row r="64" spans="2:16" x14ac:dyDescent="0.35">
      <c r="B64" s="2"/>
      <c r="C64" s="2"/>
      <c r="D64" s="2"/>
      <c r="E64" s="2"/>
      <c r="F64" s="2"/>
      <c r="G64" s="23"/>
      <c r="H64" s="23"/>
      <c r="I64" s="23"/>
      <c r="J64" s="23"/>
      <c r="K64" s="23"/>
      <c r="L64" s="14"/>
      <c r="M64" s="14"/>
      <c r="N64" s="23"/>
      <c r="O64" s="23"/>
      <c r="P64" s="14"/>
    </row>
    <row r="65" spans="2:16" x14ac:dyDescent="0.35">
      <c r="B65" s="2"/>
      <c r="C65" s="2" t="s">
        <v>53</v>
      </c>
      <c r="D65" s="2"/>
      <c r="E65" s="2"/>
      <c r="F65" s="2"/>
      <c r="G65" s="23">
        <f t="shared" ref="G65:J65" si="64">SUM(G66:G78)</f>
        <v>23660.710392639998</v>
      </c>
      <c r="H65" s="23">
        <f t="shared" ref="H65:I65" si="65">SUM(H66:H78)</f>
        <v>24253.700407</v>
      </c>
      <c r="I65" s="23">
        <f t="shared" si="65"/>
        <v>47914.410799639998</v>
      </c>
      <c r="J65" s="23">
        <f t="shared" si="64"/>
        <v>45858.5365437207</v>
      </c>
      <c r="K65" s="46">
        <f t="shared" ref="K65:K78" si="66">I65-J65</f>
        <v>2055.8742559192979</v>
      </c>
      <c r="L65" s="14">
        <f t="shared" si="59"/>
        <v>4.483078638934028E-2</v>
      </c>
      <c r="M65" s="14"/>
      <c r="N65" s="23">
        <f t="shared" ref="N65" si="67">SUM(N66:N78)</f>
        <v>45941.372376799998</v>
      </c>
      <c r="O65" s="23">
        <f t="shared" ref="O65:O78" si="68">I65-N65</f>
        <v>1973.0384228399998</v>
      </c>
      <c r="P65" s="14">
        <f t="shared" ref="P65:P66" si="69">O65/ABS(N65)</f>
        <v>4.2946876002258202E-2</v>
      </c>
    </row>
    <row r="66" spans="2:16" x14ac:dyDescent="0.35">
      <c r="B66" s="2"/>
      <c r="C66" s="2"/>
      <c r="D66" s="4" t="s">
        <v>41</v>
      </c>
      <c r="E66" s="2"/>
      <c r="F66" s="2"/>
      <c r="G66" s="31">
        <v>4.2088400000000004</v>
      </c>
      <c r="H66" s="31">
        <v>12.928203999999999</v>
      </c>
      <c r="I66" s="46">
        <f t="shared" ref="I66:I78" si="70">SUM(G66:H66)</f>
        <v>17.137043999999999</v>
      </c>
      <c r="J66" s="31">
        <v>0</v>
      </c>
      <c r="K66" s="46">
        <f t="shared" si="66"/>
        <v>17.137043999999999</v>
      </c>
      <c r="L66" s="14" t="s">
        <v>47</v>
      </c>
      <c r="M66" s="14"/>
      <c r="N66" s="31">
        <v>13.900821000000001</v>
      </c>
      <c r="O66" s="23">
        <f t="shared" si="68"/>
        <v>3.236222999999999</v>
      </c>
      <c r="P66" s="14">
        <f t="shared" si="69"/>
        <v>0.2328080478124277</v>
      </c>
    </row>
    <row r="67" spans="2:16" x14ac:dyDescent="0.35">
      <c r="B67" s="2"/>
      <c r="C67" s="2"/>
      <c r="D67" s="2" t="s">
        <v>62</v>
      </c>
      <c r="E67" s="2"/>
      <c r="F67" s="2"/>
      <c r="G67" s="31">
        <v>2163.5169190000001</v>
      </c>
      <c r="H67" s="31">
        <v>2445.267139</v>
      </c>
      <c r="I67" s="46">
        <f t="shared" si="70"/>
        <v>4608.7840580000002</v>
      </c>
      <c r="J67" s="31">
        <v>3609.8630798938811</v>
      </c>
      <c r="K67" s="46">
        <f t="shared" si="66"/>
        <v>998.92097810611904</v>
      </c>
      <c r="L67" s="14">
        <f t="shared" si="59"/>
        <v>0.27671990765242105</v>
      </c>
      <c r="M67" s="14"/>
      <c r="N67" s="31">
        <v>3059.912934</v>
      </c>
      <c r="O67" s="23">
        <f t="shared" si="68"/>
        <v>1548.8711240000002</v>
      </c>
      <c r="P67" s="14">
        <f t="shared" ref="P67:P71" si="71">O67/ABS(N67)</f>
        <v>0.50618143633756096</v>
      </c>
    </row>
    <row r="68" spans="2:16" x14ac:dyDescent="0.35">
      <c r="B68" s="2"/>
      <c r="D68" s="2" t="s">
        <v>21</v>
      </c>
      <c r="E68" s="2"/>
      <c r="F68" s="2"/>
      <c r="G68" s="31">
        <v>230.916866</v>
      </c>
      <c r="H68" s="31">
        <v>9.1349859999999996</v>
      </c>
      <c r="I68" s="46">
        <f t="shared" si="70"/>
        <v>240.051852</v>
      </c>
      <c r="J68" s="31">
        <v>217.77974700262573</v>
      </c>
      <c r="K68" s="46">
        <f t="shared" si="66"/>
        <v>22.272104997374271</v>
      </c>
      <c r="L68" s="14">
        <f t="shared" si="59"/>
        <v>0.10226894513338626</v>
      </c>
      <c r="M68" s="14"/>
      <c r="N68" s="31">
        <v>222.35471100000001</v>
      </c>
      <c r="O68" s="23">
        <f t="shared" si="68"/>
        <v>17.697140999999988</v>
      </c>
      <c r="P68" s="14">
        <f t="shared" si="71"/>
        <v>7.9589683170688416E-2</v>
      </c>
    </row>
    <row r="69" spans="2:16" x14ac:dyDescent="0.35">
      <c r="B69" s="2"/>
      <c r="C69" s="2"/>
      <c r="D69" s="2" t="s">
        <v>63</v>
      </c>
      <c r="E69" s="2"/>
      <c r="F69" s="2"/>
      <c r="G69" s="31">
        <v>446.96545099999997</v>
      </c>
      <c r="H69" s="31">
        <v>460.61254000000002</v>
      </c>
      <c r="I69" s="46">
        <f t="shared" si="70"/>
        <v>907.577991</v>
      </c>
      <c r="J69" s="31">
        <v>917.89558198082602</v>
      </c>
      <c r="K69" s="46">
        <f t="shared" si="66"/>
        <v>-10.317590980826026</v>
      </c>
      <c r="L69" s="14">
        <f t="shared" si="59"/>
        <v>-1.1240484411702454E-2</v>
      </c>
      <c r="M69" s="14"/>
      <c r="N69" s="31">
        <v>921.39554099999998</v>
      </c>
      <c r="O69" s="23">
        <f t="shared" si="68"/>
        <v>-13.817549999999983</v>
      </c>
      <c r="P69" s="14">
        <f t="shared" si="71"/>
        <v>-1.4996328270705168E-2</v>
      </c>
    </row>
    <row r="70" spans="2:16" x14ac:dyDescent="0.35">
      <c r="B70" s="2"/>
      <c r="C70" s="2"/>
      <c r="D70" s="2" t="s">
        <v>64</v>
      </c>
      <c r="E70" s="2"/>
      <c r="F70" s="2"/>
      <c r="G70" s="31">
        <v>480.72998763999999</v>
      </c>
      <c r="H70" s="31">
        <v>34.551133</v>
      </c>
      <c r="I70" s="46">
        <f t="shared" si="70"/>
        <v>515.28112064000004</v>
      </c>
      <c r="J70" s="31">
        <v>923.38864298314138</v>
      </c>
      <c r="K70" s="46">
        <f t="shared" si="66"/>
        <v>-408.10752234314134</v>
      </c>
      <c r="L70" s="14">
        <f t="shared" si="59"/>
        <v>-0.44196723172237706</v>
      </c>
      <c r="M70" s="14"/>
      <c r="N70" s="31">
        <v>841.76297654000007</v>
      </c>
      <c r="O70" s="23">
        <f t="shared" si="68"/>
        <v>-326.48185590000003</v>
      </c>
      <c r="P70" s="14">
        <f t="shared" si="71"/>
        <v>-0.38785485344339782</v>
      </c>
    </row>
    <row r="71" spans="2:16" x14ac:dyDescent="0.35">
      <c r="B71" s="2"/>
      <c r="C71" s="2"/>
      <c r="D71" s="2" t="s">
        <v>45</v>
      </c>
      <c r="E71" s="2"/>
      <c r="F71" s="2"/>
      <c r="G71" s="31">
        <v>3.4948190000000001</v>
      </c>
      <c r="H71" s="31">
        <v>33.402279</v>
      </c>
      <c r="I71" s="46">
        <f t="shared" si="70"/>
        <v>36.897098</v>
      </c>
      <c r="J71" s="31">
        <v>117.61534863154766</v>
      </c>
      <c r="K71" s="46">
        <f t="shared" si="66"/>
        <v>-80.718250631547662</v>
      </c>
      <c r="L71" s="14">
        <f t="shared" si="59"/>
        <v>-0.68629011069305978</v>
      </c>
      <c r="M71" s="14"/>
      <c r="N71" s="31">
        <v>106.28664999999999</v>
      </c>
      <c r="O71" s="23">
        <f t="shared" si="68"/>
        <v>-69.389551999999995</v>
      </c>
      <c r="P71" s="14">
        <f t="shared" si="71"/>
        <v>-0.65285294060919219</v>
      </c>
    </row>
    <row r="72" spans="2:16" x14ac:dyDescent="0.35">
      <c r="B72" s="2"/>
      <c r="C72" s="2"/>
      <c r="D72" s="2" t="s">
        <v>65</v>
      </c>
      <c r="E72" s="2"/>
      <c r="F72" s="2"/>
      <c r="G72" s="31">
        <v>757.22245099999998</v>
      </c>
      <c r="H72" s="31">
        <v>712.01301999999998</v>
      </c>
      <c r="I72" s="46">
        <f t="shared" si="70"/>
        <v>1469.235471</v>
      </c>
      <c r="J72" s="31">
        <v>1557.759157841416</v>
      </c>
      <c r="K72" s="46">
        <f t="shared" si="66"/>
        <v>-88.523686841416065</v>
      </c>
      <c r="L72" s="14">
        <f t="shared" si="59"/>
        <v>-5.6827582361372968E-2</v>
      </c>
      <c r="M72" s="14"/>
      <c r="N72" s="31">
        <v>1425.204729</v>
      </c>
      <c r="O72" s="23">
        <f t="shared" si="68"/>
        <v>44.030741999999918</v>
      </c>
      <c r="P72" s="14">
        <f t="shared" ref="P72:P78" si="72">O72/ABS(N72)</f>
        <v>3.0894327743982611E-2</v>
      </c>
    </row>
    <row r="73" spans="2:16" x14ac:dyDescent="0.35">
      <c r="B73" s="2"/>
      <c r="C73" s="2"/>
      <c r="D73" s="2" t="s">
        <v>52</v>
      </c>
      <c r="E73" s="2"/>
      <c r="F73" s="2"/>
      <c r="G73" s="31">
        <v>318.35763400000002</v>
      </c>
      <c r="H73" s="31">
        <v>309.74514399999998</v>
      </c>
      <c r="I73" s="46">
        <f t="shared" si="70"/>
        <v>628.10277799999994</v>
      </c>
      <c r="J73" s="31">
        <v>567.63199923728121</v>
      </c>
      <c r="K73" s="46">
        <f t="shared" si="66"/>
        <v>60.470778762718737</v>
      </c>
      <c r="L73" s="14">
        <f t="shared" si="59"/>
        <v>0.1065316593214837</v>
      </c>
      <c r="M73" s="14"/>
      <c r="N73" s="31">
        <v>598.80758400000002</v>
      </c>
      <c r="O73" s="23">
        <f t="shared" si="68"/>
        <v>29.295193999999924</v>
      </c>
      <c r="P73" s="14">
        <f t="shared" si="72"/>
        <v>4.8922550052405353E-2</v>
      </c>
    </row>
    <row r="74" spans="2:16" x14ac:dyDescent="0.35">
      <c r="B74" s="2"/>
      <c r="C74" s="2"/>
      <c r="D74" s="2" t="s">
        <v>66</v>
      </c>
      <c r="E74" s="2"/>
      <c r="F74" s="2"/>
      <c r="G74" s="31">
        <v>4522.1726349999999</v>
      </c>
      <c r="H74" s="31">
        <v>4716.0188429999998</v>
      </c>
      <c r="I74" s="46">
        <f t="shared" si="70"/>
        <v>9238.1914780000006</v>
      </c>
      <c r="J74" s="31">
        <v>8845.4655935630981</v>
      </c>
      <c r="K74" s="46">
        <f t="shared" si="66"/>
        <v>392.72588443690256</v>
      </c>
      <c r="L74" s="14">
        <f t="shared" si="59"/>
        <v>4.4398554296869543E-2</v>
      </c>
      <c r="M74" s="14"/>
      <c r="N74" s="31">
        <v>8719.7443042600007</v>
      </c>
      <c r="O74" s="23">
        <f t="shared" si="68"/>
        <v>518.44717373999993</v>
      </c>
      <c r="P74" s="14">
        <f t="shared" si="72"/>
        <v>5.9456694560035939E-2</v>
      </c>
    </row>
    <row r="75" spans="2:16" x14ac:dyDescent="0.35">
      <c r="B75" s="2"/>
      <c r="C75" s="2"/>
      <c r="D75" s="2" t="s">
        <v>40</v>
      </c>
      <c r="E75" s="2"/>
      <c r="F75" s="2"/>
      <c r="G75" s="31">
        <v>210.586308</v>
      </c>
      <c r="H75" s="31">
        <v>200.974288</v>
      </c>
      <c r="I75" s="46">
        <f t="shared" si="70"/>
        <v>411.56059600000003</v>
      </c>
      <c r="J75" s="31">
        <v>455.32318884343238</v>
      </c>
      <c r="K75" s="46">
        <f t="shared" si="66"/>
        <v>-43.762592843432344</v>
      </c>
      <c r="L75" s="14">
        <f t="shared" si="59"/>
        <v>-9.6113252994194778E-2</v>
      </c>
      <c r="M75" s="14"/>
      <c r="N75" s="31">
        <v>452.934597</v>
      </c>
      <c r="O75" s="23">
        <f t="shared" si="68"/>
        <v>-41.374000999999964</v>
      </c>
      <c r="P75" s="14">
        <f t="shared" si="72"/>
        <v>-9.1346523922083978E-2</v>
      </c>
    </row>
    <row r="76" spans="2:16" x14ac:dyDescent="0.35">
      <c r="B76" s="2"/>
      <c r="C76" s="2"/>
      <c r="D76" s="2" t="s">
        <v>56</v>
      </c>
      <c r="E76" s="2"/>
      <c r="F76" s="2"/>
      <c r="G76" s="31">
        <v>219.12524500000001</v>
      </c>
      <c r="H76" s="31">
        <v>222.495485</v>
      </c>
      <c r="I76" s="46">
        <f t="shared" si="70"/>
        <v>441.62072999999998</v>
      </c>
      <c r="J76" s="31">
        <v>467.89244078207525</v>
      </c>
      <c r="K76" s="46">
        <f t="shared" si="66"/>
        <v>-26.271710782075274</v>
      </c>
      <c r="L76" s="14">
        <f t="shared" si="59"/>
        <v>-5.614903873668594E-2</v>
      </c>
      <c r="M76" s="14"/>
      <c r="N76" s="31">
        <v>448.049036</v>
      </c>
      <c r="O76" s="23">
        <f t="shared" si="68"/>
        <v>-6.4283060000000205</v>
      </c>
      <c r="P76" s="14">
        <f t="shared" si="72"/>
        <v>-1.4347326929635489E-2</v>
      </c>
    </row>
    <row r="77" spans="2:16" x14ac:dyDescent="0.35">
      <c r="B77" s="2"/>
      <c r="C77" s="2"/>
      <c r="D77" s="2" t="s">
        <v>29</v>
      </c>
      <c r="E77" s="2"/>
      <c r="F77" s="2"/>
      <c r="G77" s="31">
        <v>13278.488525999999</v>
      </c>
      <c r="H77" s="31">
        <v>14245.551985</v>
      </c>
      <c r="I77" s="46">
        <f t="shared" si="70"/>
        <v>27524.040510999999</v>
      </c>
      <c r="J77" s="31">
        <v>26880.853092137255</v>
      </c>
      <c r="K77" s="46">
        <f t="shared" si="66"/>
        <v>643.18741886274438</v>
      </c>
      <c r="L77" s="14">
        <f t="shared" si="59"/>
        <v>2.3927343996790005E-2</v>
      </c>
      <c r="M77" s="14"/>
      <c r="N77" s="31">
        <v>27484.931064</v>
      </c>
      <c r="O77" s="23">
        <f t="shared" si="68"/>
        <v>39.109446999998909</v>
      </c>
      <c r="P77" s="14">
        <f t="shared" si="72"/>
        <v>1.4229414259373857E-3</v>
      </c>
    </row>
    <row r="78" spans="2:16" x14ac:dyDescent="0.35">
      <c r="B78" s="2"/>
      <c r="C78" s="2"/>
      <c r="D78" s="2" t="s">
        <v>30</v>
      </c>
      <c r="E78" s="2"/>
      <c r="F78" s="2"/>
      <c r="G78" s="31">
        <v>1024.9247109999999</v>
      </c>
      <c r="H78" s="31">
        <v>851.00536099999999</v>
      </c>
      <c r="I78" s="46">
        <f t="shared" si="70"/>
        <v>1875.9300719999999</v>
      </c>
      <c r="J78" s="31">
        <v>1297.068670824118</v>
      </c>
      <c r="K78" s="46">
        <f t="shared" si="66"/>
        <v>578.86140117588184</v>
      </c>
      <c r="L78" s="14">
        <f t="shared" si="59"/>
        <v>0.44628431338804203</v>
      </c>
      <c r="M78" s="14"/>
      <c r="N78" s="31">
        <v>1646.0874289999999</v>
      </c>
      <c r="O78" s="23">
        <f t="shared" si="68"/>
        <v>229.84264299999995</v>
      </c>
      <c r="P78" s="14">
        <f t="shared" si="72"/>
        <v>0.13962966908727906</v>
      </c>
    </row>
    <row r="79" spans="2:16" x14ac:dyDescent="0.35">
      <c r="B79" s="2"/>
      <c r="C79" s="2"/>
      <c r="D79" s="2"/>
      <c r="E79" s="2"/>
      <c r="F79" s="2"/>
      <c r="G79" s="27"/>
      <c r="H79" s="27"/>
      <c r="I79" s="27"/>
      <c r="J79" s="27"/>
      <c r="K79" s="27"/>
      <c r="L79" s="14"/>
      <c r="M79" s="14"/>
      <c r="N79" s="27"/>
      <c r="O79" s="27"/>
      <c r="P79" s="14"/>
    </row>
    <row r="80" spans="2:16" x14ac:dyDescent="0.35">
      <c r="B80" s="2"/>
      <c r="C80" s="2" t="s">
        <v>22</v>
      </c>
      <c r="D80" s="2"/>
      <c r="E80" s="2"/>
      <c r="F80" s="2"/>
      <c r="G80" s="23">
        <f>SUM(G81:G86)</f>
        <v>25771.91584048</v>
      </c>
      <c r="H80" s="23">
        <f>SUM(H81:H86)</f>
        <v>25455.675242689995</v>
      </c>
      <c r="I80" s="23">
        <f>SUM(I81:I86)</f>
        <v>51227.591083170002</v>
      </c>
      <c r="J80" s="23">
        <f>SUM(J81:J86)</f>
        <v>51846.477528688665</v>
      </c>
      <c r="K80" s="46">
        <f>I80-J80</f>
        <v>-618.88644551866309</v>
      </c>
      <c r="L80" s="14">
        <f t="shared" si="59"/>
        <v>-1.1936904395794474E-2</v>
      </c>
      <c r="M80" s="14"/>
      <c r="N80" s="23">
        <f>SUM(N81:N86)</f>
        <v>52377.745200290003</v>
      </c>
      <c r="O80" s="23">
        <f>I80-N80</f>
        <v>-1150.1541171200006</v>
      </c>
      <c r="P80" s="14">
        <f t="shared" ref="P80:P86" si="73">O80/ABS(N80)</f>
        <v>-2.1958832185728232E-2</v>
      </c>
    </row>
    <row r="81" spans="1:16" x14ac:dyDescent="0.35">
      <c r="B81" s="2"/>
      <c r="C81" s="2"/>
      <c r="D81" s="2" t="s">
        <v>31</v>
      </c>
      <c r="E81" s="2"/>
      <c r="F81" s="2"/>
      <c r="G81" s="31">
        <v>5568.3353615200003</v>
      </c>
      <c r="H81" s="31">
        <v>5566.8151915300014</v>
      </c>
      <c r="I81" s="46">
        <f t="shared" ref="I81:I86" si="74">SUM(G81:H81)</f>
        <v>11135.150553050002</v>
      </c>
      <c r="J81" s="31">
        <v>11160.00321580219</v>
      </c>
      <c r="K81" s="46">
        <f t="shared" ref="K81:K86" si="75">I81-J81</f>
        <v>-24.852662752187825</v>
      </c>
      <c r="L81" s="14">
        <f t="shared" si="59"/>
        <v>-2.226940465124355E-3</v>
      </c>
      <c r="M81" s="14"/>
      <c r="N81" s="31">
        <v>10965.18668784</v>
      </c>
      <c r="O81" s="23">
        <f t="shared" ref="O81:O94" si="76">I81-N81</f>
        <v>169.96386521000204</v>
      </c>
      <c r="P81" s="14">
        <f t="shared" si="73"/>
        <v>1.5500316597298421E-2</v>
      </c>
    </row>
    <row r="82" spans="1:16" x14ac:dyDescent="0.35">
      <c r="B82" s="2"/>
      <c r="C82" s="2"/>
      <c r="D82" s="2" t="s">
        <v>32</v>
      </c>
      <c r="E82" s="2"/>
      <c r="F82" s="2"/>
      <c r="G82" s="31">
        <v>389.00326710999997</v>
      </c>
      <c r="H82" s="31">
        <v>382.24978372000004</v>
      </c>
      <c r="I82" s="46">
        <f t="shared" si="74"/>
        <v>771.25305083000001</v>
      </c>
      <c r="J82" s="31">
        <v>830.93301369519827</v>
      </c>
      <c r="K82" s="46">
        <f t="shared" si="75"/>
        <v>-59.679962865198263</v>
      </c>
      <c r="L82" s="14">
        <f t="shared" si="59"/>
        <v>-7.1822832745324028E-2</v>
      </c>
      <c r="M82" s="14"/>
      <c r="N82" s="31">
        <v>723.36395063999998</v>
      </c>
      <c r="O82" s="23">
        <f t="shared" si="76"/>
        <v>47.889100190000022</v>
      </c>
      <c r="P82" s="14">
        <f t="shared" si="73"/>
        <v>6.6203327035622789E-2</v>
      </c>
    </row>
    <row r="83" spans="1:16" x14ac:dyDescent="0.35">
      <c r="B83" s="2"/>
      <c r="C83" s="2"/>
      <c r="D83" s="2" t="s">
        <v>33</v>
      </c>
      <c r="E83" s="2"/>
      <c r="F83" s="2"/>
      <c r="G83" s="31">
        <v>2708.9645620400001</v>
      </c>
      <c r="H83" s="31">
        <v>2551.0112215500003</v>
      </c>
      <c r="I83" s="46">
        <f t="shared" si="74"/>
        <v>5259.97578359</v>
      </c>
      <c r="J83" s="31">
        <v>5121.0674508421253</v>
      </c>
      <c r="K83" s="46">
        <f t="shared" si="75"/>
        <v>138.90833274787474</v>
      </c>
      <c r="L83" s="14">
        <f t="shared" si="59"/>
        <v>2.7124878569024159E-2</v>
      </c>
      <c r="M83" s="14"/>
      <c r="N83" s="31">
        <v>5045.6257694000005</v>
      </c>
      <c r="O83" s="23">
        <f t="shared" si="76"/>
        <v>214.35001418999946</v>
      </c>
      <c r="P83" s="14">
        <f t="shared" si="73"/>
        <v>4.2482344903571563E-2</v>
      </c>
    </row>
    <row r="84" spans="1:16" x14ac:dyDescent="0.35">
      <c r="B84" s="2"/>
      <c r="C84" s="2"/>
      <c r="D84" s="2" t="s">
        <v>34</v>
      </c>
      <c r="E84" s="2"/>
      <c r="F84" s="2"/>
      <c r="G84" s="31">
        <v>10402.107237619999</v>
      </c>
      <c r="H84" s="31">
        <v>10513.622910669998</v>
      </c>
      <c r="I84" s="46">
        <f t="shared" si="74"/>
        <v>20915.730148289997</v>
      </c>
      <c r="J84" s="31">
        <v>21441.586251572699</v>
      </c>
      <c r="K84" s="46">
        <f t="shared" si="75"/>
        <v>-525.85610328270195</v>
      </c>
      <c r="L84" s="14">
        <f t="shared" si="59"/>
        <v>-2.4525055987596599E-2</v>
      </c>
      <c r="M84" s="14"/>
      <c r="N84" s="31">
        <v>21220.18131969</v>
      </c>
      <c r="O84" s="23">
        <f t="shared" si="76"/>
        <v>-304.45117140000366</v>
      </c>
      <c r="P84" s="14">
        <f t="shared" si="73"/>
        <v>-1.4347246463794651E-2</v>
      </c>
    </row>
    <row r="85" spans="1:16" x14ac:dyDescent="0.35">
      <c r="B85" s="2"/>
      <c r="C85" s="2"/>
      <c r="D85" s="2" t="s">
        <v>55</v>
      </c>
      <c r="E85" s="2"/>
      <c r="F85" s="2"/>
      <c r="G85" s="31">
        <v>6236.3757154099994</v>
      </c>
      <c r="H85" s="31">
        <v>5988.4426754899987</v>
      </c>
      <c r="I85" s="46">
        <f t="shared" si="74"/>
        <v>12224.818390899998</v>
      </c>
      <c r="J85" s="31">
        <v>12359.362639705023</v>
      </c>
      <c r="K85" s="46">
        <f t="shared" si="75"/>
        <v>-134.54424880502484</v>
      </c>
      <c r="L85" s="14">
        <f t="shared" si="59"/>
        <v>-1.0886018375477974E-2</v>
      </c>
      <c r="M85" s="14"/>
      <c r="N85" s="31">
        <v>13573.411016059999</v>
      </c>
      <c r="O85" s="23">
        <f t="shared" si="76"/>
        <v>-1348.5926251600013</v>
      </c>
      <c r="P85" s="14">
        <f t="shared" si="73"/>
        <v>-9.935546956946581E-2</v>
      </c>
    </row>
    <row r="86" spans="1:16" x14ac:dyDescent="0.35">
      <c r="B86" s="2"/>
      <c r="C86" s="2"/>
      <c r="D86" s="2" t="s">
        <v>21</v>
      </c>
      <c r="E86" s="2"/>
      <c r="F86" s="2"/>
      <c r="G86" s="31">
        <v>467.12969678000002</v>
      </c>
      <c r="H86" s="31">
        <v>453.53345973</v>
      </c>
      <c r="I86" s="46">
        <f t="shared" si="74"/>
        <v>920.66315651000002</v>
      </c>
      <c r="J86" s="31">
        <v>933.52495707143146</v>
      </c>
      <c r="K86" s="46">
        <f t="shared" si="75"/>
        <v>-12.861800561431437</v>
      </c>
      <c r="L86" s="14">
        <f t="shared" si="59"/>
        <v>-1.3777671891901308E-2</v>
      </c>
      <c r="M86" s="14"/>
      <c r="N86" s="31">
        <v>849.97645665999994</v>
      </c>
      <c r="O86" s="23">
        <f t="shared" si="76"/>
        <v>70.686699850000082</v>
      </c>
      <c r="P86" s="14">
        <f t="shared" si="73"/>
        <v>8.3163126809141202E-2</v>
      </c>
    </row>
    <row r="87" spans="1:16" x14ac:dyDescent="0.35">
      <c r="B87" s="2"/>
      <c r="C87" s="2"/>
      <c r="D87" s="2"/>
      <c r="E87" s="2"/>
      <c r="F87" s="2"/>
      <c r="G87" s="24"/>
      <c r="H87" s="24"/>
      <c r="I87" s="24"/>
      <c r="J87" s="24"/>
      <c r="K87" s="24"/>
      <c r="L87" s="14"/>
      <c r="M87" s="14"/>
      <c r="N87" s="24"/>
      <c r="O87" s="24"/>
      <c r="P87" s="14"/>
    </row>
    <row r="88" spans="1:16" s="5" customFormat="1" x14ac:dyDescent="0.35">
      <c r="B88" s="5" t="s">
        <v>10</v>
      </c>
      <c r="C88" s="6"/>
      <c r="D88" s="6"/>
      <c r="E88" s="6"/>
      <c r="F88" s="6"/>
      <c r="G88" s="25">
        <v>5898.56221396</v>
      </c>
      <c r="H88" s="25">
        <v>4614.2396835700001</v>
      </c>
      <c r="I88" s="37">
        <f>SUM(G88:H88)</f>
        <v>10512.80189753</v>
      </c>
      <c r="J88" s="25">
        <v>8096.2209907674624</v>
      </c>
      <c r="K88" s="37">
        <f>I88-J88</f>
        <v>2416.5809067625378</v>
      </c>
      <c r="L88" s="13">
        <f>K88/ABS(J88)</f>
        <v>0.29848257718240268</v>
      </c>
      <c r="M88" s="13"/>
      <c r="N88" s="25">
        <v>8018.3071327200005</v>
      </c>
      <c r="O88" s="25">
        <f t="shared" si="76"/>
        <v>2494.4947648099997</v>
      </c>
      <c r="P88" s="13">
        <f>O88/ABS(N88)</f>
        <v>0.31109992714432327</v>
      </c>
    </row>
    <row r="89" spans="1:16" s="5" customFormat="1" x14ac:dyDescent="0.35">
      <c r="B89" s="6"/>
      <c r="C89" s="6"/>
      <c r="D89" s="6"/>
      <c r="E89" s="6"/>
      <c r="F89" s="6"/>
      <c r="G89" s="25"/>
      <c r="H89" s="25"/>
      <c r="I89" s="25"/>
      <c r="J89" s="25"/>
      <c r="K89" s="25"/>
      <c r="L89" s="13"/>
      <c r="M89" s="13"/>
      <c r="N89" s="25"/>
      <c r="O89" s="25"/>
      <c r="P89" s="13"/>
    </row>
    <row r="90" spans="1:16" s="5" customFormat="1" x14ac:dyDescent="0.3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37">
        <f>SUM(G90:H90)</f>
        <v>0</v>
      </c>
      <c r="J90" s="28">
        <v>0</v>
      </c>
      <c r="K90" s="37">
        <f>I90-J90</f>
        <v>0</v>
      </c>
      <c r="L90" s="13">
        <v>0</v>
      </c>
      <c r="M90" s="13"/>
      <c r="N90" s="28">
        <v>0</v>
      </c>
      <c r="O90" s="25">
        <f t="shared" si="76"/>
        <v>0</v>
      </c>
      <c r="P90" s="13">
        <v>0</v>
      </c>
    </row>
    <row r="91" spans="1:16" s="5" customFormat="1" x14ac:dyDescent="0.35">
      <c r="B91" s="6"/>
      <c r="C91" s="6"/>
      <c r="D91" s="6"/>
      <c r="E91" s="6"/>
      <c r="F91" s="6"/>
      <c r="G91" s="25"/>
      <c r="H91" s="25"/>
      <c r="I91" s="25"/>
      <c r="J91" s="25"/>
      <c r="K91" s="25"/>
      <c r="L91" s="13"/>
      <c r="M91" s="13"/>
      <c r="N91" s="25"/>
      <c r="O91" s="25"/>
      <c r="P91" s="13"/>
    </row>
    <row r="92" spans="1:16" s="5" customFormat="1" x14ac:dyDescent="0.3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37">
        <f>SUM(G92:H92)</f>
        <v>0</v>
      </c>
      <c r="J92" s="25">
        <v>0</v>
      </c>
      <c r="K92" s="37">
        <f>I92-J92</f>
        <v>0</v>
      </c>
      <c r="L92" s="13">
        <v>0</v>
      </c>
      <c r="M92" s="13"/>
      <c r="N92" s="25">
        <v>0</v>
      </c>
      <c r="O92" s="25">
        <f t="shared" si="76"/>
        <v>0</v>
      </c>
      <c r="P92" s="13">
        <v>0</v>
      </c>
    </row>
    <row r="93" spans="1:16" s="5" customFormat="1" x14ac:dyDescent="0.35">
      <c r="B93" s="6"/>
      <c r="C93" s="6"/>
      <c r="D93" s="6"/>
      <c r="E93" s="6"/>
      <c r="F93" s="6"/>
      <c r="G93" s="25"/>
      <c r="H93" s="25"/>
      <c r="I93" s="25"/>
      <c r="J93" s="25"/>
      <c r="K93" s="25"/>
      <c r="L93" s="13"/>
      <c r="M93" s="13"/>
      <c r="N93" s="25"/>
      <c r="O93" s="25"/>
      <c r="P93" s="13"/>
    </row>
    <row r="94" spans="1:16" s="5" customFormat="1" x14ac:dyDescent="0.35">
      <c r="B94" s="5" t="s">
        <v>13</v>
      </c>
      <c r="C94" s="6"/>
      <c r="D94" s="6"/>
      <c r="E94" s="6"/>
      <c r="F94" s="6"/>
      <c r="G94" s="37">
        <v>375.4973825670001</v>
      </c>
      <c r="H94" s="37">
        <v>0</v>
      </c>
      <c r="I94" s="37">
        <f>SUM(G94:H94)</f>
        <v>375.4973825670001</v>
      </c>
      <c r="J94" s="37">
        <v>861.48995695637495</v>
      </c>
      <c r="K94" s="37">
        <f>I94-J94</f>
        <v>-485.99257438937485</v>
      </c>
      <c r="L94" s="38">
        <f>K94/ABS(J94)</f>
        <v>-0.56413028435801615</v>
      </c>
      <c r="M94" s="38"/>
      <c r="N94" s="37">
        <v>835.05129461220008</v>
      </c>
      <c r="O94" s="25">
        <f t="shared" si="76"/>
        <v>-459.55391204519998</v>
      </c>
      <c r="P94" s="38">
        <f>O94/ABS(N94)</f>
        <v>-0.55033015936897378</v>
      </c>
    </row>
    <row r="95" spans="1:16" s="5" customFormat="1" ht="16" thickBot="1" x14ac:dyDescent="0.4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1"/>
      <c r="M95" s="41"/>
      <c r="N95" s="40"/>
      <c r="O95" s="40"/>
      <c r="P95" s="41"/>
    </row>
    <row r="96" spans="1:16" s="5" customFormat="1" x14ac:dyDescent="0.35">
      <c r="G96" s="42"/>
      <c r="H96" s="42"/>
      <c r="I96" s="42"/>
      <c r="J96" s="42"/>
      <c r="K96" s="42"/>
      <c r="L96" s="43"/>
      <c r="M96" s="43"/>
      <c r="N96" s="42"/>
      <c r="O96" s="42"/>
      <c r="P96" s="43"/>
    </row>
    <row r="97" spans="1:16" s="5" customFormat="1" x14ac:dyDescent="0.35">
      <c r="A97" s="5" t="s">
        <v>42</v>
      </c>
      <c r="G97" s="29"/>
      <c r="H97" s="29"/>
      <c r="I97" s="29"/>
      <c r="J97" s="29"/>
      <c r="K97" s="29"/>
      <c r="L97" s="15"/>
      <c r="M97" s="15"/>
      <c r="N97" s="29"/>
      <c r="O97" s="29"/>
      <c r="P97" s="15"/>
    </row>
    <row r="98" spans="1:16" x14ac:dyDescent="0.35">
      <c r="A98" s="33" t="s">
        <v>71</v>
      </c>
      <c r="L98" s="16"/>
      <c r="M98" s="16"/>
      <c r="P98" s="16"/>
    </row>
  </sheetData>
  <phoneticPr fontId="90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2025-06-30T20:41:08Z</dcterms:modified>
</cp:coreProperties>
</file>