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8532F930-7E3B-4711-A641-42B240F3AD3D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9" i="2" s="1"/>
  <c r="L11" i="2"/>
  <c r="L12" i="2"/>
  <c r="L13" i="2"/>
  <c r="L14" i="2"/>
  <c r="M18" i="2"/>
  <c r="M21" i="2"/>
  <c r="M20" i="2"/>
  <c r="M24" i="2"/>
  <c r="M23" i="2"/>
  <c r="M27" i="2"/>
  <c r="M33" i="2"/>
  <c r="M32" i="2"/>
  <c r="M36" i="2"/>
  <c r="M35" i="2"/>
  <c r="M40" i="2"/>
  <c r="M39" i="2"/>
  <c r="M63" i="2"/>
  <c r="M62" i="2"/>
  <c r="M61" i="2"/>
  <c r="M60" i="2"/>
  <c r="M59" i="2"/>
  <c r="M58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81" i="2"/>
  <c r="M82" i="2"/>
  <c r="M83" i="2"/>
  <c r="M84" i="2"/>
  <c r="M85" i="2"/>
  <c r="M86" i="2"/>
  <c r="M88" i="2"/>
  <c r="M90" i="2"/>
  <c r="M92" i="2"/>
  <c r="M94" i="2"/>
  <c r="L57" i="2" l="1"/>
  <c r="L65" i="2"/>
  <c r="L80" i="2"/>
  <c r="L19" i="2"/>
  <c r="L17" i="2" s="1"/>
  <c r="L16" i="2" s="1"/>
  <c r="L29" i="2" s="1"/>
  <c r="L22" i="2"/>
  <c r="L26" i="2"/>
  <c r="L31" i="2"/>
  <c r="L38" i="2"/>
  <c r="R7" i="2"/>
  <c r="N7" i="2"/>
  <c r="K57" i="2"/>
  <c r="K65" i="2"/>
  <c r="K80" i="2"/>
  <c r="K11" i="2"/>
  <c r="K12" i="2"/>
  <c r="K13" i="2"/>
  <c r="K14" i="2"/>
  <c r="K19" i="2"/>
  <c r="K22" i="2"/>
  <c r="K26" i="2"/>
  <c r="K31" i="2"/>
  <c r="K38" i="2"/>
  <c r="L55" i="2" l="1"/>
  <c r="L53" i="2" s="1"/>
  <c r="L42" i="2"/>
  <c r="L44" i="2"/>
  <c r="K17" i="2"/>
  <c r="K16" i="2" s="1"/>
  <c r="K55" i="2"/>
  <c r="K53" i="2" s="1"/>
  <c r="N50" i="2"/>
  <c r="J57" i="2"/>
  <c r="J65" i="2"/>
  <c r="J80" i="2"/>
  <c r="J11" i="2"/>
  <c r="J12" i="2"/>
  <c r="J13" i="2"/>
  <c r="J14" i="2"/>
  <c r="J19" i="2"/>
  <c r="J22" i="2"/>
  <c r="J26" i="2"/>
  <c r="J31" i="2"/>
  <c r="J38" i="2"/>
  <c r="K10" i="2" l="1"/>
  <c r="K9" i="2" s="1"/>
  <c r="K29" i="2" s="1"/>
  <c r="J17" i="2"/>
  <c r="J16" i="2" s="1"/>
  <c r="J55" i="2"/>
  <c r="J53" i="2" s="1"/>
  <c r="J10" i="2"/>
  <c r="J9" i="2" s="1"/>
  <c r="I11" i="2"/>
  <c r="I12" i="2"/>
  <c r="I13" i="2"/>
  <c r="I14" i="2"/>
  <c r="I19" i="2"/>
  <c r="I22" i="2"/>
  <c r="I26" i="2"/>
  <c r="I31" i="2"/>
  <c r="I38" i="2"/>
  <c r="I57" i="2"/>
  <c r="I65" i="2"/>
  <c r="I80" i="2"/>
  <c r="K42" i="2" l="1"/>
  <c r="K44" i="2"/>
  <c r="J29" i="2"/>
  <c r="J42" i="2" s="1"/>
  <c r="I17" i="2"/>
  <c r="I16" i="2"/>
  <c r="I55" i="2"/>
  <c r="I10" i="2" s="1"/>
  <c r="I9" i="2" s="1"/>
  <c r="J44" i="2" l="1"/>
  <c r="I29" i="2"/>
  <c r="I42" i="2" s="1"/>
  <c r="I53" i="2"/>
  <c r="I44" i="2" l="1"/>
  <c r="S20" i="2" l="1"/>
  <c r="S40" i="2"/>
  <c r="S61" i="2"/>
  <c r="S75" i="2"/>
  <c r="S92" i="2"/>
  <c r="O24" i="2"/>
  <c r="O27" i="2"/>
  <c r="O62" i="2"/>
  <c r="O61" i="2"/>
  <c r="O72" i="2"/>
  <c r="O71" i="2"/>
  <c r="O67" i="2"/>
  <c r="O83" i="2"/>
  <c r="O82" i="2"/>
  <c r="O18" i="2"/>
  <c r="O21" i="2"/>
  <c r="O20" i="2"/>
  <c r="S24" i="2"/>
  <c r="M22" i="2"/>
  <c r="S27" i="2"/>
  <c r="S33" i="2"/>
  <c r="S32" i="2"/>
  <c r="S36" i="2"/>
  <c r="S35" i="2"/>
  <c r="O40" i="2"/>
  <c r="M38" i="2"/>
  <c r="S63" i="2"/>
  <c r="S62" i="2"/>
  <c r="O60" i="2"/>
  <c r="O59" i="2"/>
  <c r="O58" i="2"/>
  <c r="P58" i="2" s="1"/>
  <c r="O78" i="2"/>
  <c r="O77" i="2"/>
  <c r="O76" i="2"/>
  <c r="O75" i="2"/>
  <c r="S74" i="2"/>
  <c r="S73" i="2"/>
  <c r="S72" i="2"/>
  <c r="S71" i="2"/>
  <c r="O70" i="2"/>
  <c r="O69" i="2"/>
  <c r="O68" i="2"/>
  <c r="S67" i="2"/>
  <c r="O66" i="2"/>
  <c r="P66" i="2" s="1"/>
  <c r="S86" i="2"/>
  <c r="S85" i="2"/>
  <c r="S84" i="2"/>
  <c r="S83" i="2"/>
  <c r="S82" i="2"/>
  <c r="O81" i="2"/>
  <c r="M11" i="2"/>
  <c r="S90" i="2"/>
  <c r="M13" i="2"/>
  <c r="M14" i="2"/>
  <c r="M51" i="2"/>
  <c r="M50" i="2"/>
  <c r="O23" i="2" l="1"/>
  <c r="M26" i="2"/>
  <c r="O84" i="2"/>
  <c r="O73" i="2"/>
  <c r="O63" i="2"/>
  <c r="S77" i="2"/>
  <c r="S39" i="2"/>
  <c r="S21" i="2"/>
  <c r="M19" i="2"/>
  <c r="O85" i="2"/>
  <c r="O74" i="2"/>
  <c r="O35" i="2"/>
  <c r="S66" i="2"/>
  <c r="S78" i="2"/>
  <c r="O86" i="2"/>
  <c r="O36" i="2"/>
  <c r="P36" i="2" s="1"/>
  <c r="S81" i="2"/>
  <c r="S23" i="2"/>
  <c r="S76" i="2"/>
  <c r="M57" i="2"/>
  <c r="M31" i="2"/>
  <c r="O39" i="2"/>
  <c r="O32" i="2"/>
  <c r="S68" i="2"/>
  <c r="S58" i="2"/>
  <c r="M65" i="2"/>
  <c r="O33" i="2"/>
  <c r="S69" i="2"/>
  <c r="S59" i="2"/>
  <c r="S94" i="2"/>
  <c r="M80" i="2"/>
  <c r="O94" i="2"/>
  <c r="S70" i="2"/>
  <c r="S60" i="2"/>
  <c r="O92" i="2"/>
  <c r="O90" i="2"/>
  <c r="M12" i="2"/>
  <c r="O88" i="2"/>
  <c r="S88" i="2"/>
  <c r="S18" i="2"/>
  <c r="M55" i="2" l="1"/>
  <c r="M17" i="2"/>
  <c r="M16" i="2" l="1"/>
  <c r="M53" i="2"/>
  <c r="M10" i="2"/>
  <c r="M9" i="2" l="1"/>
  <c r="H11" i="2"/>
  <c r="H12" i="2"/>
  <c r="H13" i="2"/>
  <c r="H14" i="2"/>
  <c r="H19" i="2"/>
  <c r="H22" i="2"/>
  <c r="H26" i="2"/>
  <c r="H31" i="2"/>
  <c r="H38" i="2"/>
  <c r="H57" i="2"/>
  <c r="H65" i="2"/>
  <c r="H80" i="2"/>
  <c r="T88" i="2"/>
  <c r="T35" i="2"/>
  <c r="T83" i="2"/>
  <c r="T81" i="2"/>
  <c r="T76" i="2"/>
  <c r="T75" i="2"/>
  <c r="T74" i="2"/>
  <c r="T73" i="2"/>
  <c r="T71" i="2"/>
  <c r="T70" i="2"/>
  <c r="T69" i="2"/>
  <c r="T68" i="2"/>
  <c r="T67" i="2"/>
  <c r="T66" i="2"/>
  <c r="T63" i="2"/>
  <c r="T62" i="2"/>
  <c r="T61" i="2"/>
  <c r="T60" i="2"/>
  <c r="T59" i="2"/>
  <c r="T40" i="2"/>
  <c r="T39" i="2"/>
  <c r="T33" i="2"/>
  <c r="T32" i="2"/>
  <c r="T27" i="2"/>
  <c r="T24" i="2"/>
  <c r="T23" i="2"/>
  <c r="T21" i="2"/>
  <c r="T20" i="2"/>
  <c r="T18" i="2"/>
  <c r="T94" i="2"/>
  <c r="T86" i="2"/>
  <c r="T85" i="2"/>
  <c r="T84" i="2"/>
  <c r="T82" i="2"/>
  <c r="R80" i="2"/>
  <c r="S80" i="2" s="1"/>
  <c r="T78" i="2"/>
  <c r="T77" i="2"/>
  <c r="T72" i="2"/>
  <c r="R65" i="2"/>
  <c r="S65" i="2" s="1"/>
  <c r="R57" i="2"/>
  <c r="S57" i="2" s="1"/>
  <c r="T51" i="2"/>
  <c r="S51" i="2"/>
  <c r="R51" i="2"/>
  <c r="R38" i="2"/>
  <c r="S38" i="2" s="1"/>
  <c r="R31" i="2"/>
  <c r="S31" i="2" s="1"/>
  <c r="R26" i="2"/>
  <c r="S26" i="2" s="1"/>
  <c r="R22" i="2"/>
  <c r="S22" i="2" s="1"/>
  <c r="R19" i="2"/>
  <c r="S19" i="2" s="1"/>
  <c r="R14" i="2"/>
  <c r="S14" i="2" s="1"/>
  <c r="R13" i="2"/>
  <c r="S13" i="2" s="1"/>
  <c r="R12" i="2"/>
  <c r="S12" i="2" s="1"/>
  <c r="R11" i="2"/>
  <c r="S11" i="2" s="1"/>
  <c r="M29" i="2" l="1"/>
  <c r="H17" i="2"/>
  <c r="H16" i="2" s="1"/>
  <c r="H55" i="2"/>
  <c r="H10" i="2" s="1"/>
  <c r="H9" i="2" s="1"/>
  <c r="R17" i="2"/>
  <c r="R55" i="2"/>
  <c r="S55" i="2" s="1"/>
  <c r="R16" i="2" l="1"/>
  <c r="S16" i="2" s="1"/>
  <c r="S17" i="2"/>
  <c r="M44" i="2"/>
  <c r="M42" i="2"/>
  <c r="H29" i="2"/>
  <c r="H42" i="2" s="1"/>
  <c r="H53" i="2"/>
  <c r="R53" i="2"/>
  <c r="S53" i="2" s="1"/>
  <c r="R10" i="2"/>
  <c r="S10" i="2" s="1"/>
  <c r="H44" i="2" l="1"/>
  <c r="R9" i="2"/>
  <c r="S9" i="2" s="1"/>
  <c r="R29" i="2" l="1"/>
  <c r="S29" i="2" s="1"/>
  <c r="R42" i="2" l="1"/>
  <c r="S42" i="2" s="1"/>
  <c r="R44" i="2"/>
  <c r="S44" i="2" s="1"/>
  <c r="N51" i="2" l="1"/>
  <c r="N80" i="2" l="1"/>
  <c r="O80" i="2" s="1"/>
  <c r="N65" i="2"/>
  <c r="O65" i="2" s="1"/>
  <c r="N57" i="2"/>
  <c r="O57" i="2" s="1"/>
  <c r="N38" i="2"/>
  <c r="O38" i="2" s="1"/>
  <c r="N31" i="2"/>
  <c r="O31" i="2" s="1"/>
  <c r="N26" i="2"/>
  <c r="O26" i="2" s="1"/>
  <c r="N22" i="2"/>
  <c r="O22" i="2" s="1"/>
  <c r="N19" i="2"/>
  <c r="O19" i="2" s="1"/>
  <c r="N11" i="2"/>
  <c r="O11" i="2" s="1"/>
  <c r="N12" i="2"/>
  <c r="O12" i="2" s="1"/>
  <c r="N13" i="2"/>
  <c r="O13" i="2" s="1"/>
  <c r="N14" i="2"/>
  <c r="O14" i="2" s="1"/>
  <c r="G80" i="2"/>
  <c r="T80" i="2" s="1"/>
  <c r="G65" i="2"/>
  <c r="T65" i="2" s="1"/>
  <c r="G57" i="2"/>
  <c r="T57" i="2" s="1"/>
  <c r="G38" i="2"/>
  <c r="T38" i="2" s="1"/>
  <c r="G31" i="2"/>
  <c r="T31" i="2" s="1"/>
  <c r="G26" i="2"/>
  <c r="T26" i="2" s="1"/>
  <c r="G22" i="2"/>
  <c r="T22" i="2" s="1"/>
  <c r="G19" i="2"/>
  <c r="T19" i="2" s="1"/>
  <c r="G11" i="2"/>
  <c r="T11" i="2" s="1"/>
  <c r="G12" i="2"/>
  <c r="G13" i="2"/>
  <c r="G14" i="2"/>
  <c r="T14" i="2" s="1"/>
  <c r="G17" i="2" l="1"/>
  <c r="N17" i="2"/>
  <c r="G55" i="2"/>
  <c r="N55" i="2"/>
  <c r="P94" i="2"/>
  <c r="P88" i="2"/>
  <c r="P86" i="2"/>
  <c r="P85" i="2"/>
  <c r="P84" i="2"/>
  <c r="P83" i="2"/>
  <c r="P82" i="2"/>
  <c r="P81" i="2"/>
  <c r="P78" i="2"/>
  <c r="P77" i="2"/>
  <c r="P76" i="2"/>
  <c r="P75" i="2"/>
  <c r="P74" i="2"/>
  <c r="P73" i="2"/>
  <c r="P72" i="2"/>
  <c r="P71" i="2"/>
  <c r="P70" i="2"/>
  <c r="P69" i="2"/>
  <c r="P68" i="2"/>
  <c r="P67" i="2"/>
  <c r="P63" i="2"/>
  <c r="P62" i="2"/>
  <c r="P61" i="2"/>
  <c r="P60" i="2"/>
  <c r="P59" i="2"/>
  <c r="P40" i="2"/>
  <c r="P39" i="2"/>
  <c r="P35" i="2"/>
  <c r="P33" i="2"/>
  <c r="P32" i="2"/>
  <c r="P27" i="2"/>
  <c r="P18" i="2"/>
  <c r="P20" i="2"/>
  <c r="P21" i="2"/>
  <c r="P23" i="2"/>
  <c r="P24" i="2"/>
  <c r="N53" i="2" l="1"/>
  <c r="O53" i="2" s="1"/>
  <c r="O55" i="2"/>
  <c r="N16" i="2"/>
  <c r="O16" i="2" s="1"/>
  <c r="O17" i="2"/>
  <c r="G10" i="2"/>
  <c r="T55" i="2"/>
  <c r="G16" i="2"/>
  <c r="T16" i="2" s="1"/>
  <c r="T17" i="2"/>
  <c r="G53" i="2"/>
  <c r="T53" i="2" s="1"/>
  <c r="N10" i="2"/>
  <c r="N9" i="2" l="1"/>
  <c r="O10" i="2"/>
  <c r="G9" i="2"/>
  <c r="T10" i="2"/>
  <c r="P80" i="2"/>
  <c r="P65" i="2"/>
  <c r="P57" i="2"/>
  <c r="P51" i="2"/>
  <c r="O51" i="2"/>
  <c r="B47" i="2"/>
  <c r="P38" i="2"/>
  <c r="P31" i="2"/>
  <c r="P26" i="2"/>
  <c r="P22" i="2"/>
  <c r="P19" i="2"/>
  <c r="P14" i="2"/>
  <c r="P11" i="2"/>
  <c r="N29" i="2" l="1"/>
  <c r="O9" i="2"/>
  <c r="T9" i="2"/>
  <c r="G29" i="2"/>
  <c r="P55" i="2"/>
  <c r="N44" i="2" l="1"/>
  <c r="O44" i="2" s="1"/>
  <c r="O29" i="2"/>
  <c r="N42" i="2"/>
  <c r="O42" i="2" s="1"/>
  <c r="T29" i="2"/>
  <c r="G44" i="2"/>
  <c r="T44" i="2" s="1"/>
  <c r="G42" i="2"/>
  <c r="T42" i="2" s="1"/>
  <c r="P53" i="2"/>
  <c r="P9" i="2"/>
  <c r="P16" i="2"/>
  <c r="P17" i="2"/>
  <c r="P10" i="2" l="1"/>
  <c r="P29" i="2" l="1"/>
  <c r="P44" i="2"/>
  <c r="P42" i="2" l="1"/>
</calcChain>
</file>

<file path=xl/sharedStrings.xml><?xml version="1.0" encoding="utf-8"?>
<sst xmlns="http://schemas.openxmlformats.org/spreadsheetml/2006/main" count="108" uniqueCount="76">
  <si>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</si>
  <si>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</si>
  <si>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</si>
  <si>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</si>
  <si>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</si>
  <si>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</si>
  <si>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</si>
  <si>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</si>
  <si>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</si>
  <si>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</si>
  <si>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</si>
  <si>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</si>
  <si>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</si>
  <si>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</si>
  <si>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</si>
  <si>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</si>
  <si>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</si>
  <si>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</si>
  <si>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</si>
  <si>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</si>
  <si>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</si>
  <si>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</si>
  <si>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</si>
  <si>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</si>
  <si>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</si>
  <si>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</si>
  <si>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</si>
  <si>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</si>
  <si>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</si>
  <si>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</si>
  <si>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</si>
  <si>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</si>
  <si>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</si>
  <si>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</si>
  <si>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</si>
  <si>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</si>
  <si>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</si>
  <si>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</si>
  <si>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</si>
  <si>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</si>
  <si>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</si>
  <si>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</si>
  <si>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</si>
  <si>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</si>
  <si>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</si>
  <si>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</si>
  <si>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</si>
  <si>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</si>
  <si>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</si>
  <si>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</si>
  <si>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</si>
  <si>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</si>
  <si>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</si>
  <si>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</si>
  <si>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</si>
  <si>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</si>
  <si>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</si>
  <si>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</si>
  <si>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</si>
  <si>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</si>
  <si>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</si>
  <si>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</si>
  <si>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</si>
  <si>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</si>
  <si>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</si>
  <si>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</si>
  <si>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</si>
  <si>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</si>
  <si>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</si>
  <si>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</si>
  <si>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</si>
  <si>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First Supplementary Estimates</t>
  </si>
  <si>
    <t>August</t>
  </si>
  <si>
    <t>September</t>
  </si>
  <si>
    <t>Apr - Sept</t>
  </si>
  <si>
    <t>November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</si>
</sst>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"/>
  <sheetViews>
    <sheetView showGridLines="0" tabSelected="1" zoomScale="80" zoomScaleNormal="80" workbookViewId="0">
      <pane xSplit="5" ySplit="7" topLeftCell="H49" activePane="bottomRight" state="frozen"/>
      <selection pane="topRight" activeCell="F1" sqref="F1"/>
      <selection pane="bottomLeft" activeCell="A8" sqref="A8"/>
      <selection pane="bottomRight" activeCell="O32" sqref="O32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2" width="13.84375" style="20" customWidth="1"/>
    <col min="13" max="13" width="12.84375" style="20" customWidth="1"/>
    <col min="14" max="14" width="18.921875" style="20" customWidth="1"/>
    <col min="15" max="15" width="13.69140625" style="20" customWidth="1"/>
    <col min="16" max="16" width="9.3828125" style="10" customWidth="1"/>
    <col min="17" max="17" width="2.15234375" style="10" customWidth="1"/>
    <col min="18" max="18" width="11.61328125" style="20" bestFit="1" customWidth="1"/>
    <col min="19" max="19" width="12.3828125" style="20" customWidth="1"/>
    <col min="20" max="20" width="11" style="10" customWidth="1"/>
    <col min="21" max="16384" width="8.921875" style="4"/>
  </cols>
  <sheetData>
    <row r="1" spans="2:21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R1" s="19"/>
      <c r="S1" s="19"/>
    </row>
    <row r="2" spans="2:21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R2" s="19"/>
      <c r="S2" s="19"/>
    </row>
    <row r="3" spans="2:21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R3" s="19"/>
      <c r="S3" s="19"/>
    </row>
    <row r="4" spans="2:21" x14ac:dyDescent="0.35">
      <c r="B4" s="2" t="s">
        <v>14</v>
      </c>
      <c r="C4" s="2"/>
      <c r="D4" s="2"/>
      <c r="E4" s="2"/>
      <c r="F4" s="2"/>
    </row>
    <row r="5" spans="2:21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R5" s="19"/>
      <c r="S5" s="19"/>
    </row>
    <row r="6" spans="2:21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44" t="s">
        <v>49</v>
      </c>
      <c r="N6" s="47" t="s">
        <v>71</v>
      </c>
      <c r="O6" s="21"/>
      <c r="P6" s="11"/>
      <c r="Q6" s="11"/>
      <c r="R6" s="44" t="s">
        <v>51</v>
      </c>
      <c r="S6" s="21"/>
      <c r="T6" s="11"/>
    </row>
    <row r="7" spans="2:21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72</v>
      </c>
      <c r="L7" s="30" t="s">
        <v>73</v>
      </c>
      <c r="M7" s="45" t="s">
        <v>74</v>
      </c>
      <c r="N7" s="45" t="str">
        <f>M7</f>
        <v>Apr - Sept</v>
      </c>
      <c r="O7" s="30" t="s">
        <v>36</v>
      </c>
      <c r="P7" s="12" t="s">
        <v>39</v>
      </c>
      <c r="Q7" s="12"/>
      <c r="R7" s="45" t="str">
        <f>M7</f>
        <v>Apr - Sept</v>
      </c>
      <c r="S7" s="30" t="s">
        <v>36</v>
      </c>
      <c r="T7" s="12" t="s">
        <v>39</v>
      </c>
    </row>
    <row r="9" spans="2:21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" si="3">SUM(M10:M14)</f>
        <v>537052.48246799037</v>
      </c>
      <c r="N9" s="25">
        <f t="shared" ref="N9" si="4">SUM(N10:N14)</f>
        <v>533293.57407987642</v>
      </c>
      <c r="O9" s="37">
        <f t="shared" ref="O9:O14" si="5">M9-N9</f>
        <v>3758.9083881139522</v>
      </c>
      <c r="P9" s="13">
        <f t="shared" ref="P9:P14" si="6">O9/ABS(N9)</f>
        <v>7.0484786819331614E-3</v>
      </c>
      <c r="Q9" s="13"/>
      <c r="R9" s="25">
        <f t="shared" ref="R9" si="7">SUM(R10:R14)</f>
        <v>452646.79514379491</v>
      </c>
      <c r="S9" s="25">
        <f t="shared" ref="S9:S14" si="8">M9-R9</f>
        <v>84405.68732419546</v>
      </c>
      <c r="T9" s="13">
        <f t="shared" ref="T9:T11" si="9">S9/ABS(R9)</f>
        <v>0.18647141265494174</v>
      </c>
    </row>
    <row r="10" spans="2:21" x14ac:dyDescent="0.35">
      <c r="B10" s="2"/>
      <c r="C10" s="2" t="s">
        <v>9</v>
      </c>
      <c r="D10" s="2"/>
      <c r="E10" s="2"/>
      <c r="F10" s="2"/>
      <c r="G10" s="23">
        <f t="shared" ref="G10:N10" si="10">G55</f>
        <v>67665.022052820001</v>
      </c>
      <c r="H10" s="23">
        <f t="shared" si="10"/>
        <v>69681.086521499994</v>
      </c>
      <c r="I10" s="23">
        <f t="shared" si="10"/>
        <v>75959.499483784006</v>
      </c>
      <c r="J10" s="23">
        <f t="shared" si="10"/>
        <v>73376.514952254001</v>
      </c>
      <c r="K10" s="23">
        <f t="shared" ref="K10:L10" si="11">K55</f>
        <v>69493.370505610001</v>
      </c>
      <c r="L10" s="23">
        <f t="shared" si="11"/>
        <v>80734.429704010006</v>
      </c>
      <c r="M10" s="23">
        <f t="shared" si="10"/>
        <v>436909.92321997794</v>
      </c>
      <c r="N10" s="23">
        <f t="shared" si="10"/>
        <v>430116.19272809313</v>
      </c>
      <c r="O10" s="46">
        <f t="shared" si="5"/>
        <v>6793.7304918848095</v>
      </c>
      <c r="P10" s="14">
        <f t="shared" si="6"/>
        <v>1.5795105152387526E-2</v>
      </c>
      <c r="Q10" s="14"/>
      <c r="R10" s="23">
        <f>R55</f>
        <v>408776.43426939996</v>
      </c>
      <c r="S10" s="23">
        <f t="shared" si="8"/>
        <v>28133.488950577972</v>
      </c>
      <c r="T10" s="14">
        <f t="shared" si="9"/>
        <v>6.882365662996337E-2</v>
      </c>
    </row>
    <row r="11" spans="2:21" x14ac:dyDescent="0.35">
      <c r="B11" s="2"/>
      <c r="C11" s="2" t="s">
        <v>15</v>
      </c>
      <c r="D11" s="2"/>
      <c r="E11" s="2"/>
      <c r="F11" s="2"/>
      <c r="G11" s="23">
        <f t="shared" ref="G11:N11" si="12">G88</f>
        <v>5898.56221396</v>
      </c>
      <c r="H11" s="23">
        <f t="shared" si="12"/>
        <v>4614.2396835700001</v>
      </c>
      <c r="I11" s="23">
        <f t="shared" si="12"/>
        <v>7865.9500028800003</v>
      </c>
      <c r="J11" s="23">
        <f t="shared" si="12"/>
        <v>69407.728855559995</v>
      </c>
      <c r="K11" s="23">
        <f t="shared" ref="K11:L11" si="13">K88</f>
        <v>3652.0866878100001</v>
      </c>
      <c r="L11" s="23">
        <f t="shared" si="13"/>
        <v>7636.8143888300001</v>
      </c>
      <c r="M11" s="23">
        <f t="shared" si="12"/>
        <v>99075.381832610001</v>
      </c>
      <c r="N11" s="23">
        <f t="shared" si="12"/>
        <v>100034.98344259466</v>
      </c>
      <c r="O11" s="46">
        <f t="shared" si="5"/>
        <v>-959.60160998466017</v>
      </c>
      <c r="P11" s="14">
        <f t="shared" si="6"/>
        <v>-9.5926602570522747E-3</v>
      </c>
      <c r="Q11" s="14"/>
      <c r="R11" s="23">
        <f>R88</f>
        <v>40253.614596559317</v>
      </c>
      <c r="S11" s="23">
        <f t="shared" si="8"/>
        <v>58821.767236050684</v>
      </c>
      <c r="T11" s="14">
        <f t="shared" si="9"/>
        <v>1.4612791379256282</v>
      </c>
    </row>
    <row r="12" spans="2:21" x14ac:dyDescent="0.35">
      <c r="B12" s="2"/>
      <c r="C12" s="2" t="s">
        <v>11</v>
      </c>
      <c r="D12" s="2"/>
      <c r="E12" s="2"/>
      <c r="F12" s="2"/>
      <c r="G12" s="23">
        <f t="shared" ref="G12:N12" si="14">G90</f>
        <v>0</v>
      </c>
      <c r="H12" s="23">
        <f t="shared" si="14"/>
        <v>0</v>
      </c>
      <c r="I12" s="23">
        <f t="shared" si="14"/>
        <v>0</v>
      </c>
      <c r="J12" s="23">
        <f t="shared" si="14"/>
        <v>0</v>
      </c>
      <c r="K12" s="23">
        <f t="shared" ref="K12:L12" si="15">K90</f>
        <v>0</v>
      </c>
      <c r="L12" s="23">
        <f t="shared" si="15"/>
        <v>0</v>
      </c>
      <c r="M12" s="23">
        <f t="shared" si="14"/>
        <v>0</v>
      </c>
      <c r="N12" s="23">
        <f t="shared" si="14"/>
        <v>0</v>
      </c>
      <c r="O12" s="46">
        <f t="shared" si="5"/>
        <v>0</v>
      </c>
      <c r="P12" s="14">
        <v>0</v>
      </c>
      <c r="Q12" s="14"/>
      <c r="R12" s="23">
        <f>R90</f>
        <v>0</v>
      </c>
      <c r="S12" s="23">
        <f t="shared" si="8"/>
        <v>0</v>
      </c>
      <c r="T12" s="14">
        <v>0</v>
      </c>
    </row>
    <row r="13" spans="2:21" x14ac:dyDescent="0.35">
      <c r="B13" s="2"/>
      <c r="C13" s="2" t="s">
        <v>16</v>
      </c>
      <c r="D13" s="2"/>
      <c r="E13" s="2"/>
      <c r="F13" s="2"/>
      <c r="G13" s="23">
        <f t="shared" ref="G13:N13" si="16">G92</f>
        <v>0</v>
      </c>
      <c r="H13" s="23">
        <f t="shared" si="16"/>
        <v>0</v>
      </c>
      <c r="I13" s="23">
        <f t="shared" si="16"/>
        <v>0</v>
      </c>
      <c r="J13" s="23">
        <f t="shared" si="16"/>
        <v>0</v>
      </c>
      <c r="K13" s="23">
        <f t="shared" ref="K13:L13" si="17">K92</f>
        <v>0</v>
      </c>
      <c r="L13" s="23">
        <f t="shared" si="17"/>
        <v>0</v>
      </c>
      <c r="M13" s="23">
        <f t="shared" si="16"/>
        <v>0</v>
      </c>
      <c r="N13" s="23">
        <f t="shared" si="16"/>
        <v>0</v>
      </c>
      <c r="O13" s="46">
        <f t="shared" si="5"/>
        <v>0</v>
      </c>
      <c r="P13" s="14">
        <v>0</v>
      </c>
      <c r="Q13" s="14"/>
      <c r="R13" s="23">
        <f>R92</f>
        <v>0</v>
      </c>
      <c r="S13" s="23">
        <f t="shared" si="8"/>
        <v>0</v>
      </c>
      <c r="T13" s="14">
        <v>0</v>
      </c>
      <c r="U13" s="9"/>
    </row>
    <row r="14" spans="2:21" x14ac:dyDescent="0.35">
      <c r="B14" s="2"/>
      <c r="C14" s="2" t="s">
        <v>13</v>
      </c>
      <c r="D14" s="2"/>
      <c r="E14" s="2"/>
      <c r="F14" s="2"/>
      <c r="G14" s="23">
        <f t="shared" ref="G14:N14" si="18">G94</f>
        <v>375.4973825670001</v>
      </c>
      <c r="H14" s="23">
        <f t="shared" si="18"/>
        <v>0</v>
      </c>
      <c r="I14" s="23">
        <f t="shared" si="18"/>
        <v>129.07633596049999</v>
      </c>
      <c r="J14" s="23">
        <f t="shared" si="18"/>
        <v>229.74523045399997</v>
      </c>
      <c r="K14" s="23">
        <f t="shared" ref="K14:L14" si="19">K94</f>
        <v>332.85846642090002</v>
      </c>
      <c r="L14" s="23">
        <f t="shared" si="19"/>
        <v>0</v>
      </c>
      <c r="M14" s="23">
        <f t="shared" si="18"/>
        <v>1067.1774154024001</v>
      </c>
      <c r="N14" s="23">
        <f t="shared" si="18"/>
        <v>3142.3979091886413</v>
      </c>
      <c r="O14" s="46">
        <f t="shared" si="5"/>
        <v>-2075.2204937862411</v>
      </c>
      <c r="P14" s="14">
        <f t="shared" si="6"/>
        <v>-0.66039392647192074</v>
      </c>
      <c r="Q14" s="14"/>
      <c r="R14" s="23">
        <f>R94</f>
        <v>3616.7462778356003</v>
      </c>
      <c r="S14" s="23">
        <f t="shared" si="8"/>
        <v>-2549.5688624332001</v>
      </c>
      <c r="T14" s="14">
        <f t="shared" ref="T14" si="20">S14/ABS(R14)</f>
        <v>-0.70493439864931862</v>
      </c>
    </row>
    <row r="15" spans="2:21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14"/>
      <c r="Q15" s="14"/>
      <c r="R15" s="24"/>
      <c r="S15" s="24"/>
      <c r="T15" s="14"/>
    </row>
    <row r="16" spans="2:21" s="5" customFormat="1" x14ac:dyDescent="0.35">
      <c r="B16" s="5" t="s">
        <v>2</v>
      </c>
      <c r="C16" s="6"/>
      <c r="D16" s="6"/>
      <c r="E16" s="6"/>
      <c r="F16" s="6"/>
      <c r="G16" s="25">
        <f t="shared" ref="G16:N16" si="21">G17+G26</f>
        <v>89439.686284812997</v>
      </c>
      <c r="H16" s="25">
        <f t="shared" ref="H16:M16" si="22">H17+H26</f>
        <v>94440.407223120026</v>
      </c>
      <c r="I16" s="25">
        <f t="shared" ref="I16:J16" si="23">I17+I26</f>
        <v>86556.972921850014</v>
      </c>
      <c r="J16" s="25">
        <f t="shared" si="23"/>
        <v>104308.50514538997</v>
      </c>
      <c r="K16" s="25">
        <f t="shared" ref="K16:L16" si="24">K17+K26</f>
        <v>91693.122361969974</v>
      </c>
      <c r="L16" s="25">
        <f t="shared" si="24"/>
        <v>88090.768409449927</v>
      </c>
      <c r="M16" s="25">
        <f t="shared" si="22"/>
        <v>554529.4623465928</v>
      </c>
      <c r="N16" s="25">
        <f t="shared" si="21"/>
        <v>572697.88255508489</v>
      </c>
      <c r="O16" s="37">
        <f>M16-N16</f>
        <v>-18168.420208492083</v>
      </c>
      <c r="P16" s="13">
        <f>O16/ABS(N16)</f>
        <v>-3.1724266427237149E-2</v>
      </c>
      <c r="Q16" s="13"/>
      <c r="R16" s="25">
        <f t="shared" ref="R16" si="25">R17+R26</f>
        <v>507211.90253089002</v>
      </c>
      <c r="S16" s="25">
        <f t="shared" ref="S16:S24" si="26">M16-R16</f>
        <v>47317.559815702785</v>
      </c>
      <c r="T16" s="13">
        <f>S16/ABS(R16)</f>
        <v>9.3289529641550697E-2</v>
      </c>
    </row>
    <row r="17" spans="2:20" x14ac:dyDescent="0.35">
      <c r="B17" s="2"/>
      <c r="C17" s="2" t="s">
        <v>17</v>
      </c>
      <c r="D17" s="2"/>
      <c r="E17" s="2"/>
      <c r="F17" s="2"/>
      <c r="G17" s="23">
        <f t="shared" ref="G17:N17" si="27">G18+G19+G22</f>
        <v>89173.117848292997</v>
      </c>
      <c r="H17" s="23">
        <f t="shared" si="27"/>
        <v>89041.842574240029</v>
      </c>
      <c r="I17" s="23">
        <f t="shared" si="27"/>
        <v>83413.023296260013</v>
      </c>
      <c r="J17" s="23">
        <f t="shared" si="27"/>
        <v>99221.838802439961</v>
      </c>
      <c r="K17" s="23">
        <f t="shared" ref="K17:L17" si="28">K18+K19+K22</f>
        <v>88407.493700239967</v>
      </c>
      <c r="L17" s="23">
        <f t="shared" si="28"/>
        <v>86070.386352769929</v>
      </c>
      <c r="M17" s="23">
        <f t="shared" si="27"/>
        <v>535327.70257424284</v>
      </c>
      <c r="N17" s="23">
        <f t="shared" si="27"/>
        <v>545159.60787256155</v>
      </c>
      <c r="O17" s="46">
        <f t="shared" ref="O17:O24" si="29">M17-N17</f>
        <v>-9831.9052983187139</v>
      </c>
      <c r="P17" s="14">
        <f t="shared" ref="P17:P24" si="30">O17/ABS(N17)</f>
        <v>-1.803491153111449E-2</v>
      </c>
      <c r="Q17" s="14"/>
      <c r="R17" s="23">
        <f>R18+R19+R22</f>
        <v>482491.28086595004</v>
      </c>
      <c r="S17" s="23">
        <f t="shared" si="26"/>
        <v>52836.421708292793</v>
      </c>
      <c r="T17" s="14">
        <f t="shared" ref="T17:T24" si="31">S17/ABS(R17)</f>
        <v>0.1095075161015651</v>
      </c>
    </row>
    <row r="18" spans="2:20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28702.457785159935</v>
      </c>
      <c r="M18" s="46">
        <f t="shared" ref="M18" si="32">SUM(G18:L18)</f>
        <v>193483.29441311292</v>
      </c>
      <c r="N18" s="23">
        <v>194253.27807717407</v>
      </c>
      <c r="O18" s="46">
        <f t="shared" si="29"/>
        <v>-769.98366406114656</v>
      </c>
      <c r="P18" s="14">
        <f t="shared" si="30"/>
        <v>-3.9638129749102252E-3</v>
      </c>
      <c r="Q18" s="14"/>
      <c r="R18" s="23">
        <v>170863.66581894</v>
      </c>
      <c r="S18" s="23">
        <f t="shared" si="26"/>
        <v>22619.628594172915</v>
      </c>
      <c r="T18" s="14">
        <f t="shared" si="31"/>
        <v>0.13238407642583516</v>
      </c>
    </row>
    <row r="19" spans="2:20" x14ac:dyDescent="0.35">
      <c r="B19" s="2"/>
      <c r="C19" s="2"/>
      <c r="D19" s="2" t="s">
        <v>43</v>
      </c>
      <c r="E19" s="2"/>
      <c r="F19" s="2"/>
      <c r="G19" s="23">
        <f t="shared" ref="G19:N19" si="33">G20+G21</f>
        <v>42100.017</v>
      </c>
      <c r="H19" s="23">
        <f t="shared" si="33"/>
        <v>44017.669000000002</v>
      </c>
      <c r="I19" s="23">
        <f t="shared" si="33"/>
        <v>41982.146999999997</v>
      </c>
      <c r="J19" s="23">
        <f t="shared" si="33"/>
        <v>47613.900999999998</v>
      </c>
      <c r="K19" s="23">
        <f t="shared" ref="K19:L19" si="34">K20+K21</f>
        <v>40504.519999999997</v>
      </c>
      <c r="L19" s="23">
        <f t="shared" si="34"/>
        <v>38836.192999999999</v>
      </c>
      <c r="M19" s="23">
        <f t="shared" si="33"/>
        <v>255054.44699999999</v>
      </c>
      <c r="N19" s="23">
        <f t="shared" si="33"/>
        <v>259169.48904092339</v>
      </c>
      <c r="O19" s="46">
        <f t="shared" si="29"/>
        <v>-4115.0420409234066</v>
      </c>
      <c r="P19" s="14">
        <f t="shared" si="30"/>
        <v>-1.5877802808314495E-2</v>
      </c>
      <c r="Q19" s="14"/>
      <c r="R19" s="23">
        <f>R20+R21</f>
        <v>220891.31700000001</v>
      </c>
      <c r="S19" s="23">
        <f t="shared" si="26"/>
        <v>34163.129999999976</v>
      </c>
      <c r="T19" s="14">
        <f t="shared" si="31"/>
        <v>0.15466035724708896</v>
      </c>
    </row>
    <row r="20" spans="2:20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46">
        <f t="shared" ref="M20:M21" si="35">SUM(G20:L20)</f>
        <v>237876.67731920999</v>
      </c>
      <c r="N20" s="23">
        <v>243045.13379343902</v>
      </c>
      <c r="O20" s="46">
        <f t="shared" si="29"/>
        <v>-5168.456474229024</v>
      </c>
      <c r="P20" s="14">
        <f t="shared" si="30"/>
        <v>-2.126541845771588E-2</v>
      </c>
      <c r="Q20" s="14"/>
      <c r="R20" s="23">
        <v>208986.63156593</v>
      </c>
      <c r="S20" s="23">
        <f t="shared" si="26"/>
        <v>28890.045753279992</v>
      </c>
      <c r="T20" s="14">
        <f t="shared" si="31"/>
        <v>0.13823872626113845</v>
      </c>
    </row>
    <row r="21" spans="2:20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46">
        <f t="shared" si="35"/>
        <v>17177.769680790003</v>
      </c>
      <c r="N21" s="23">
        <v>16124.355247484364</v>
      </c>
      <c r="O21" s="46">
        <f t="shared" si="29"/>
        <v>1053.4144333056392</v>
      </c>
      <c r="P21" s="14">
        <f t="shared" si="30"/>
        <v>6.533063909454534E-2</v>
      </c>
      <c r="Q21" s="14"/>
      <c r="R21" s="23">
        <v>11904.685434069999</v>
      </c>
      <c r="S21" s="23">
        <f t="shared" si="26"/>
        <v>5273.0842467200036</v>
      </c>
      <c r="T21" s="14">
        <f t="shared" si="31"/>
        <v>0.44294192197880111</v>
      </c>
    </row>
    <row r="22" spans="2:20" x14ac:dyDescent="0.35">
      <c r="B22" s="2"/>
      <c r="C22" s="2"/>
      <c r="D22" s="2" t="s">
        <v>25</v>
      </c>
      <c r="E22" s="2"/>
      <c r="F22" s="2"/>
      <c r="G22" s="23">
        <f t="shared" ref="G22:N22" si="36">G23+G24</f>
        <v>11374.11815604</v>
      </c>
      <c r="H22" s="23">
        <f t="shared" ref="H22:M22" si="37">H23+H24</f>
        <v>16231.143917810001</v>
      </c>
      <c r="I22" s="23">
        <f t="shared" ref="I22:J22" si="38">I23+I24</f>
        <v>9488.9631475499991</v>
      </c>
      <c r="J22" s="23">
        <f t="shared" si="38"/>
        <v>15336.087238559998</v>
      </c>
      <c r="K22" s="23">
        <f t="shared" ref="K22:L22" si="39">K23+K24</f>
        <v>15827.913133560001</v>
      </c>
      <c r="L22" s="23">
        <f t="shared" si="39"/>
        <v>18531.735567610001</v>
      </c>
      <c r="M22" s="23">
        <f t="shared" si="37"/>
        <v>86789.961161129992</v>
      </c>
      <c r="N22" s="23">
        <f t="shared" si="36"/>
        <v>91736.840754464036</v>
      </c>
      <c r="O22" s="46">
        <f t="shared" si="29"/>
        <v>-4946.8795933340443</v>
      </c>
      <c r="P22" s="14">
        <f t="shared" si="30"/>
        <v>-5.3924677944540207E-2</v>
      </c>
      <c r="Q22" s="14"/>
      <c r="R22" s="23">
        <f t="shared" ref="R22" si="40">R23+R24</f>
        <v>90736.298047010001</v>
      </c>
      <c r="S22" s="23">
        <f t="shared" si="26"/>
        <v>-3946.3368858800095</v>
      </c>
      <c r="T22" s="14">
        <f t="shared" si="31"/>
        <v>-4.3492372631682999E-2</v>
      </c>
    </row>
    <row r="23" spans="2:20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7411.4539187999999</v>
      </c>
      <c r="M23" s="46">
        <f t="shared" ref="M23:M24" si="41">SUM(G23:L23)</f>
        <v>39185.525597519998</v>
      </c>
      <c r="N23" s="23">
        <v>35610.480942150287</v>
      </c>
      <c r="O23" s="46">
        <f t="shared" si="29"/>
        <v>3575.0446553697111</v>
      </c>
      <c r="P23" s="14">
        <f t="shared" si="30"/>
        <v>0.1003930461140758</v>
      </c>
      <c r="Q23" s="14"/>
      <c r="R23" s="23">
        <v>37458.174398539995</v>
      </c>
      <c r="S23" s="23">
        <f t="shared" si="26"/>
        <v>1727.3511989800027</v>
      </c>
      <c r="T23" s="14">
        <f t="shared" si="31"/>
        <v>4.6114132007654102E-2</v>
      </c>
    </row>
    <row r="24" spans="2:20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11120.281648810002</v>
      </c>
      <c r="M24" s="46">
        <f t="shared" si="41"/>
        <v>47604.435563610001</v>
      </c>
      <c r="N24" s="23">
        <v>56126.359812313756</v>
      </c>
      <c r="O24" s="46">
        <f t="shared" si="29"/>
        <v>-8521.9242487037554</v>
      </c>
      <c r="P24" s="14">
        <f t="shared" si="30"/>
        <v>-0.15183461527170164</v>
      </c>
      <c r="Q24" s="14"/>
      <c r="R24" s="23">
        <v>53278.123648470006</v>
      </c>
      <c r="S24" s="23">
        <f t="shared" si="26"/>
        <v>-5673.6880848600049</v>
      </c>
      <c r="T24" s="14">
        <f t="shared" si="31"/>
        <v>-0.10649189003530039</v>
      </c>
    </row>
    <row r="25" spans="2:20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14"/>
      <c r="Q25" s="14"/>
      <c r="R25" s="24"/>
      <c r="S25" s="24"/>
      <c r="T25" s="14"/>
    </row>
    <row r="26" spans="2:20" x14ac:dyDescent="0.35">
      <c r="B26" s="2"/>
      <c r="C26" s="2" t="s">
        <v>18</v>
      </c>
      <c r="D26" s="2"/>
      <c r="E26" s="2"/>
      <c r="F26" s="2"/>
      <c r="G26" s="23">
        <f t="shared" ref="G26:N26" si="42">G27</f>
        <v>266.56843652000003</v>
      </c>
      <c r="H26" s="23">
        <f t="shared" si="42"/>
        <v>5398.5646488800003</v>
      </c>
      <c r="I26" s="23">
        <f t="shared" si="42"/>
        <v>3143.9496255900003</v>
      </c>
      <c r="J26" s="23">
        <f t="shared" si="42"/>
        <v>5086.6663429499995</v>
      </c>
      <c r="K26" s="23">
        <f t="shared" si="42"/>
        <v>3285.6286617299997</v>
      </c>
      <c r="L26" s="23">
        <f t="shared" si="42"/>
        <v>2020.3820566799989</v>
      </c>
      <c r="M26" s="23">
        <f t="shared" si="42"/>
        <v>19201.75977235</v>
      </c>
      <c r="N26" s="23">
        <f t="shared" si="42"/>
        <v>27538.274682523333</v>
      </c>
      <c r="O26" s="46">
        <f t="shared" ref="O26:O27" si="43">M26-N26</f>
        <v>-8336.5149101733332</v>
      </c>
      <c r="P26" s="14">
        <f t="shared" ref="P26:P27" si="44">O26/ABS(N26)</f>
        <v>-0.30272466253900615</v>
      </c>
      <c r="Q26" s="14"/>
      <c r="R26" s="23">
        <f>R27</f>
        <v>24720.621664939994</v>
      </c>
      <c r="S26" s="23">
        <f t="shared" ref="S26:S27" si="45">M26-R26</f>
        <v>-5518.8618925899937</v>
      </c>
      <c r="T26" s="14">
        <f t="shared" ref="T26:T27" si="46">S26/ABS(R26)</f>
        <v>-0.2232493165985836</v>
      </c>
    </row>
    <row r="27" spans="2:20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46">
        <f t="shared" ref="M27" si="47">SUM(G27:L27)</f>
        <v>19201.75977235</v>
      </c>
      <c r="N27" s="23">
        <v>27538.274682523333</v>
      </c>
      <c r="O27" s="46">
        <f t="shared" si="43"/>
        <v>-8336.5149101733332</v>
      </c>
      <c r="P27" s="14">
        <f t="shared" si="44"/>
        <v>-0.30272466253900615</v>
      </c>
      <c r="Q27" s="14"/>
      <c r="R27" s="23">
        <v>24720.621664939994</v>
      </c>
      <c r="S27" s="23">
        <f t="shared" si="45"/>
        <v>-5518.8618925899937</v>
      </c>
      <c r="T27" s="14">
        <f t="shared" si="46"/>
        <v>-0.2232493165985836</v>
      </c>
    </row>
    <row r="28" spans="2:20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14"/>
      <c r="Q28" s="14"/>
      <c r="R28" s="24"/>
      <c r="S28" s="24"/>
      <c r="T28" s="14"/>
    </row>
    <row r="29" spans="2:20" s="5" customFormat="1" x14ac:dyDescent="0.35">
      <c r="B29" s="5" t="s">
        <v>3</v>
      </c>
      <c r="C29" s="6"/>
      <c r="D29" s="6"/>
      <c r="E29" s="6"/>
      <c r="F29" s="6"/>
      <c r="G29" s="25">
        <f t="shared" ref="G29:N29" si="48">+G9-G16</f>
        <v>-15500.604635465992</v>
      </c>
      <c r="H29" s="25">
        <f t="shared" si="48"/>
        <v>-20145.081018050027</v>
      </c>
      <c r="I29" s="25">
        <f t="shared" si="48"/>
        <v>-2602.4470992255083</v>
      </c>
      <c r="J29" s="25">
        <f t="shared" si="48"/>
        <v>38705.483892878023</v>
      </c>
      <c r="K29" s="25">
        <f t="shared" ref="K29:L29" si="49">+K9-K16</f>
        <v>-18214.806702129063</v>
      </c>
      <c r="L29" s="25">
        <f t="shared" si="49"/>
        <v>280.47568339007557</v>
      </c>
      <c r="M29" s="25">
        <f t="shared" si="48"/>
        <v>-17476.979878602433</v>
      </c>
      <c r="N29" s="25">
        <f t="shared" si="48"/>
        <v>-39404.308475208469</v>
      </c>
      <c r="O29" s="37">
        <f t="shared" ref="O29:O31" si="50">M29-N29</f>
        <v>21927.328596606036</v>
      </c>
      <c r="P29" s="13">
        <f>O29/ABS(N29)</f>
        <v>0.55647033142078328</v>
      </c>
      <c r="Q29" s="13"/>
      <c r="R29" s="25">
        <f>+R9-R16</f>
        <v>-54565.107387095108</v>
      </c>
      <c r="S29" s="25">
        <f t="shared" ref="S29:S31" si="51">M29-R29</f>
        <v>37088.127508492675</v>
      </c>
      <c r="T29" s="13">
        <f>S29/ABS(R29)</f>
        <v>0.67970410550798588</v>
      </c>
    </row>
    <row r="30" spans="2:20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14"/>
      <c r="Q30" s="14"/>
      <c r="R30" s="25"/>
      <c r="S30" s="25"/>
      <c r="T30" s="14"/>
    </row>
    <row r="31" spans="2:20" s="5" customFormat="1" x14ac:dyDescent="0.35">
      <c r="B31" s="5" t="s">
        <v>4</v>
      </c>
      <c r="C31" s="6"/>
      <c r="D31" s="6"/>
      <c r="E31" s="6"/>
      <c r="F31" s="6"/>
      <c r="G31" s="25">
        <f t="shared" ref="G31:N31" si="52">G32+G33</f>
        <v>35084.898954922399</v>
      </c>
      <c r="H31" s="25">
        <f t="shared" ref="H31:M31" si="53">H32+H33</f>
        <v>3729.3169787699999</v>
      </c>
      <c r="I31" s="25">
        <f t="shared" ref="I31:J31" si="54">I32+I33</f>
        <v>16178.111524865602</v>
      </c>
      <c r="J31" s="25">
        <f t="shared" si="54"/>
        <v>15246.081584214</v>
      </c>
      <c r="K31" s="25">
        <f t="shared" ref="K31:L31" si="55">K32+K33</f>
        <v>17167.100464484</v>
      </c>
      <c r="L31" s="25">
        <f t="shared" si="55"/>
        <v>1543.7706077759999</v>
      </c>
      <c r="M31" s="25">
        <f t="shared" si="53"/>
        <v>88949.280115032016</v>
      </c>
      <c r="N31" s="25">
        <f t="shared" si="52"/>
        <v>72518.741213239875</v>
      </c>
      <c r="O31" s="37">
        <f t="shared" si="50"/>
        <v>16430.538901792141</v>
      </c>
      <c r="P31" s="13">
        <f>O31/ABS(N31)</f>
        <v>0.22656955466833709</v>
      </c>
      <c r="Q31" s="13"/>
      <c r="R31" s="25">
        <f t="shared" ref="R31" si="56">R32+R33</f>
        <v>84250.536537707289</v>
      </c>
      <c r="S31" s="25">
        <f t="shared" si="51"/>
        <v>4698.7435773247271</v>
      </c>
      <c r="T31" s="13">
        <f>S31/ABS(R31)</f>
        <v>5.5771081947018235E-2</v>
      </c>
    </row>
    <row r="32" spans="2:20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46">
        <f t="shared" ref="M32:M33" si="57">SUM(G32:L32)</f>
        <v>85633.920519250009</v>
      </c>
      <c r="N32" s="23">
        <v>68371.921430006652</v>
      </c>
      <c r="O32" s="46">
        <f t="shared" ref="O32:O33" si="58">M32-N32</f>
        <v>17261.999089243356</v>
      </c>
      <c r="P32" s="14">
        <f t="shared" ref="P32:P33" si="59">O32/ABS(N32)</f>
        <v>0.2524720488792277</v>
      </c>
      <c r="Q32" s="14"/>
      <c r="R32" s="23">
        <v>38250.417615779996</v>
      </c>
      <c r="S32" s="23">
        <f t="shared" ref="S32:S33" si="60">M32-R32</f>
        <v>47383.502903470013</v>
      </c>
      <c r="T32" s="14">
        <f t="shared" ref="T32:T33" si="61">S32/ABS(R32)</f>
        <v>1.2387708646590623</v>
      </c>
    </row>
    <row r="33" spans="2:20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46">
        <f t="shared" si="57"/>
        <v>3315.3595957820003</v>
      </c>
      <c r="N33" s="23">
        <v>4146.8197832332162</v>
      </c>
      <c r="O33" s="46">
        <f t="shared" si="58"/>
        <v>-831.46018745121592</v>
      </c>
      <c r="P33" s="14">
        <f t="shared" si="59"/>
        <v>-0.2005055032323923</v>
      </c>
      <c r="Q33" s="14"/>
      <c r="R33" s="23">
        <v>46000.1189219273</v>
      </c>
      <c r="S33" s="23">
        <f t="shared" si="60"/>
        <v>-42684.7593261453</v>
      </c>
      <c r="T33" s="14">
        <f t="shared" si="61"/>
        <v>-0.92792715163608763</v>
      </c>
    </row>
    <row r="34" spans="2:20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14"/>
      <c r="Q34" s="14"/>
      <c r="R34" s="23"/>
      <c r="S34" s="23"/>
      <c r="T34" s="14"/>
    </row>
    <row r="35" spans="2:20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37">
        <f t="shared" ref="M35:M36" si="62">SUM(G35:L35)</f>
        <v>2108.75358865</v>
      </c>
      <c r="N35" s="28">
        <v>1704.7702635874614</v>
      </c>
      <c r="O35" s="37">
        <f t="shared" ref="O35:O36" si="63">M35-N35</f>
        <v>403.9833250625386</v>
      </c>
      <c r="P35" s="13">
        <f>O35/ABS(N35)</f>
        <v>0.23697229690785998</v>
      </c>
      <c r="Q35" s="13"/>
      <c r="R35" s="28">
        <v>4055.6757813729719</v>
      </c>
      <c r="S35" s="25">
        <f t="shared" ref="S35:S36" si="64">M35-R35</f>
        <v>-1946.9221927229719</v>
      </c>
      <c r="T35" s="13">
        <f>S35/ABS(R35)</f>
        <v>-0.48004877551229658</v>
      </c>
    </row>
    <row r="36" spans="2:20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37">
        <f t="shared" si="62"/>
        <v>2000</v>
      </c>
      <c r="N36" s="28">
        <v>2000</v>
      </c>
      <c r="O36" s="37">
        <f t="shared" si="63"/>
        <v>0</v>
      </c>
      <c r="P36" s="13">
        <f>O36/ABS(N36)</f>
        <v>0</v>
      </c>
      <c r="Q36" s="13"/>
      <c r="R36" s="28">
        <v>0</v>
      </c>
      <c r="S36" s="25">
        <f t="shared" si="64"/>
        <v>2000</v>
      </c>
      <c r="T36" s="13" t="s">
        <v>47</v>
      </c>
    </row>
    <row r="37" spans="2:20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14"/>
      <c r="Q37" s="14"/>
      <c r="R37" s="25"/>
      <c r="S37" s="25"/>
      <c r="T37" s="14"/>
    </row>
    <row r="38" spans="2:20" s="5" customFormat="1" x14ac:dyDescent="0.35">
      <c r="B38" s="5" t="s">
        <v>5</v>
      </c>
      <c r="C38" s="6"/>
      <c r="D38" s="6"/>
      <c r="E38" s="6"/>
      <c r="F38" s="6"/>
      <c r="G38" s="25">
        <f t="shared" ref="G38:N38" si="65">G39+G40</f>
        <v>42241.35135682</v>
      </c>
      <c r="H38" s="25">
        <f t="shared" si="65"/>
        <v>4311.2382180900022</v>
      </c>
      <c r="I38" s="25">
        <f t="shared" si="65"/>
        <v>15876.532871109999</v>
      </c>
      <c r="J38" s="25">
        <f t="shared" si="65"/>
        <v>24609.782060730002</v>
      </c>
      <c r="K38" s="25">
        <f t="shared" ref="K38:L38" si="66">K39+K40</f>
        <v>4787.5947883600002</v>
      </c>
      <c r="L38" s="25">
        <f t="shared" si="66"/>
        <v>10977.456763770002</v>
      </c>
      <c r="M38" s="25">
        <f t="shared" si="65"/>
        <v>102803.95605888001</v>
      </c>
      <c r="N38" s="25">
        <f t="shared" si="65"/>
        <v>103992.77633498088</v>
      </c>
      <c r="O38" s="37">
        <f t="shared" ref="O38:O40" si="67">M38-N38</f>
        <v>-1188.8202761008724</v>
      </c>
      <c r="P38" s="13">
        <f>O38/ABS(N38)</f>
        <v>-1.1431758223969827E-2</v>
      </c>
      <c r="Q38" s="13"/>
      <c r="R38" s="25">
        <f>R39+R40</f>
        <v>92186.973313769995</v>
      </c>
      <c r="S38" s="25">
        <f t="shared" ref="S38" si="68">M38-R38</f>
        <v>10616.982745110014</v>
      </c>
      <c r="T38" s="13">
        <f>S38/ABS(R38)</f>
        <v>0.1151679284335952</v>
      </c>
    </row>
    <row r="39" spans="2:20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4750.8108841200001</v>
      </c>
      <c r="M39" s="46">
        <f t="shared" ref="M39:M40" si="69">SUM(G39:L39)</f>
        <v>51699.791958560003</v>
      </c>
      <c r="N39" s="23">
        <v>48821.009512131095</v>
      </c>
      <c r="O39" s="46">
        <f t="shared" si="67"/>
        <v>2878.7824464289079</v>
      </c>
      <c r="P39" s="14">
        <f t="shared" ref="P39:P40" si="70">O39/ABS(N39)</f>
        <v>5.8966057342865578E-2</v>
      </c>
      <c r="Q39" s="14"/>
      <c r="R39" s="23">
        <v>29119.239801039999</v>
      </c>
      <c r="S39" s="23">
        <f t="shared" ref="S39" si="71">M39-R39</f>
        <v>22580.552157520004</v>
      </c>
      <c r="T39" s="14">
        <f t="shared" ref="T39:T40" si="72">S39/ABS(R39)</f>
        <v>0.77545129309019722</v>
      </c>
    </row>
    <row r="40" spans="2:20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6226.645879650001</v>
      </c>
      <c r="M40" s="46">
        <f t="shared" si="69"/>
        <v>51104.164100320006</v>
      </c>
      <c r="N40" s="23">
        <v>55171.766822849786</v>
      </c>
      <c r="O40" s="46">
        <f t="shared" si="67"/>
        <v>-4067.6027225297803</v>
      </c>
      <c r="P40" s="14">
        <f t="shared" si="70"/>
        <v>-7.3726163883610724E-2</v>
      </c>
      <c r="Q40" s="14"/>
      <c r="R40" s="23">
        <v>63067.733512729996</v>
      </c>
      <c r="S40" s="23">
        <f t="shared" ref="S40" si="73">M40-R40</f>
        <v>-11963.56941240999</v>
      </c>
      <c r="T40" s="14">
        <f t="shared" si="72"/>
        <v>-0.18969398052008934</v>
      </c>
    </row>
    <row r="41" spans="2:20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14"/>
      <c r="Q41" s="14"/>
      <c r="R41" s="24"/>
      <c r="S41" s="24"/>
      <c r="T41" s="14"/>
    </row>
    <row r="42" spans="2:20" x14ac:dyDescent="0.35">
      <c r="B42" s="5" t="s">
        <v>6</v>
      </c>
      <c r="C42" s="6"/>
      <c r="D42" s="6"/>
      <c r="E42" s="6"/>
      <c r="F42" s="6"/>
      <c r="G42" s="25">
        <f t="shared" ref="G42:N42" si="74">+G29+G31-G38+G35-G36</f>
        <v>-22151.072093113591</v>
      </c>
      <c r="H42" s="25">
        <f t="shared" si="74"/>
        <v>-20449.146071130031</v>
      </c>
      <c r="I42" s="25">
        <f t="shared" si="74"/>
        <v>-1647.451413939905</v>
      </c>
      <c r="J42" s="25">
        <f t="shared" ref="J42:K42" si="75">+J29+J31-J38+J35-J36</f>
        <v>29747.48995676202</v>
      </c>
      <c r="K42" s="25">
        <f t="shared" si="75"/>
        <v>-7139.4495520550636</v>
      </c>
      <c r="L42" s="25">
        <f t="shared" ref="L42" si="76">+L29+L31-L38+L35-L36</f>
        <v>-9583.273060323927</v>
      </c>
      <c r="M42" s="25">
        <f t="shared" si="74"/>
        <v>-31222.902233800425</v>
      </c>
      <c r="N42" s="25">
        <f t="shared" si="74"/>
        <v>-71173.573333362016</v>
      </c>
      <c r="O42" s="25">
        <f>M42-N42</f>
        <v>39950.671099561587</v>
      </c>
      <c r="P42" s="13">
        <f>O42/ABS(N42)</f>
        <v>0.56131326879488075</v>
      </c>
      <c r="Q42" s="13"/>
      <c r="R42" s="25">
        <f>+R29+R31-R38+R35-R36</f>
        <v>-58445.868381784843</v>
      </c>
      <c r="S42" s="25">
        <f t="shared" ref="S42" si="77">M42-R42</f>
        <v>27222.966147984418</v>
      </c>
      <c r="T42" s="13">
        <f>S42/ABS(R42)</f>
        <v>0.46578084818855542</v>
      </c>
    </row>
    <row r="43" spans="2:20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14"/>
      <c r="Q43" s="14"/>
      <c r="R43" s="25"/>
      <c r="S43" s="25"/>
      <c r="T43" s="14"/>
    </row>
    <row r="44" spans="2:20" ht="16" thickBot="1" x14ac:dyDescent="0.4">
      <c r="B44" s="5" t="s">
        <v>7</v>
      </c>
      <c r="C44" s="6"/>
      <c r="D44" s="6"/>
      <c r="E44" s="6"/>
      <c r="F44" s="6"/>
      <c r="G44" s="25">
        <f t="shared" ref="G44:N44" si="78">+G29+G22</f>
        <v>-4126.486479425992</v>
      </c>
      <c r="H44" s="25">
        <f t="shared" si="78"/>
        <v>-3913.9371002400258</v>
      </c>
      <c r="I44" s="25">
        <f t="shared" si="78"/>
        <v>6886.5160483244908</v>
      </c>
      <c r="J44" s="25">
        <f t="shared" ref="J44:K44" si="79">+J29+J22</f>
        <v>54041.571131438017</v>
      </c>
      <c r="K44" s="25">
        <f t="shared" si="79"/>
        <v>-2386.8935685690612</v>
      </c>
      <c r="L44" s="25">
        <f t="shared" ref="L44" si="80">+L29+L22</f>
        <v>18812.211251000077</v>
      </c>
      <c r="M44" s="25">
        <f t="shared" si="78"/>
        <v>69312.981282527559</v>
      </c>
      <c r="N44" s="25">
        <f t="shared" si="78"/>
        <v>52332.532279255567</v>
      </c>
      <c r="O44" s="25">
        <f>M44-N44</f>
        <v>16980.449003271991</v>
      </c>
      <c r="P44" s="13">
        <f>O44/ABS(N44)</f>
        <v>0.32447214502560928</v>
      </c>
      <c r="Q44" s="35"/>
      <c r="R44" s="25">
        <f>+R29+R22</f>
        <v>36171.190659914893</v>
      </c>
      <c r="S44" s="25">
        <f t="shared" ref="S44" si="81">M44-R44</f>
        <v>33141.790622612665</v>
      </c>
      <c r="T44" s="13">
        <f>S44/ABS(R44)</f>
        <v>0.91624826327159237</v>
      </c>
    </row>
    <row r="45" spans="2:20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18"/>
      <c r="Q45" s="34"/>
      <c r="R45" s="26"/>
      <c r="S45" s="26"/>
      <c r="T45" s="18"/>
    </row>
    <row r="46" spans="2:20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7"/>
      <c r="Q46" s="17"/>
      <c r="R46" s="19"/>
      <c r="S46" s="19"/>
      <c r="T46" s="17"/>
    </row>
    <row r="47" spans="2:20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R47" s="19"/>
      <c r="S47" s="19"/>
    </row>
    <row r="48" spans="2:20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R48" s="19"/>
      <c r="S48" s="19"/>
    </row>
    <row r="49" spans="2:20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R49" s="19"/>
      <c r="S49" s="19"/>
    </row>
    <row r="50" spans="2:20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tr">
        <f>M6</f>
        <v>Prov.</v>
      </c>
      <c r="N50" s="47" t="str">
        <f>N6</f>
        <v>First Supplementary Estimates</v>
      </c>
      <c r="O50" s="21"/>
      <c r="P50" s="11"/>
      <c r="Q50" s="36"/>
      <c r="R50" s="21" t="s">
        <v>48</v>
      </c>
      <c r="S50" s="21"/>
      <c r="T50" s="11"/>
    </row>
    <row r="51" spans="2:20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72</v>
      </c>
      <c r="L51" s="22" t="s">
        <v>73</v>
      </c>
      <c r="M51" s="22" t="str">
        <f>M7</f>
        <v>Apr - Sept</v>
      </c>
      <c r="N51" s="22" t="str">
        <f>+N7</f>
        <v>Apr - Sept</v>
      </c>
      <c r="O51" s="22" t="str">
        <f>O7</f>
        <v>Diff</v>
      </c>
      <c r="P51" s="12" t="str">
        <f>P7</f>
        <v>Diff %</v>
      </c>
      <c r="Q51" s="12"/>
      <c r="R51" s="22" t="str">
        <f>+R7</f>
        <v>Apr - Sept</v>
      </c>
      <c r="S51" s="22" t="str">
        <f>S7</f>
        <v>Diff</v>
      </c>
      <c r="T51" s="12" t="str">
        <f>T7</f>
        <v>Diff %</v>
      </c>
    </row>
    <row r="52" spans="2:20" x14ac:dyDescent="0.35">
      <c r="B52" s="3"/>
      <c r="C52" s="3"/>
      <c r="D52" s="3"/>
      <c r="E52" s="3"/>
      <c r="F52" s="3"/>
    </row>
    <row r="53" spans="2:20" x14ac:dyDescent="0.35">
      <c r="B53" s="4" t="s">
        <v>1</v>
      </c>
      <c r="C53" s="2"/>
      <c r="D53" s="2"/>
      <c r="E53" s="2"/>
      <c r="F53" s="2"/>
      <c r="G53" s="25">
        <f t="shared" ref="G53:M53" si="82">G55+G88+G90+G92+G94</f>
        <v>73939.081649347005</v>
      </c>
      <c r="H53" s="25">
        <f t="shared" si="82"/>
        <v>74295.32620507</v>
      </c>
      <c r="I53" s="25">
        <f t="shared" ref="I53:J53" si="83">I55+I88+I90+I92+I94</f>
        <v>83954.525822624506</v>
      </c>
      <c r="J53" s="25">
        <f t="shared" si="83"/>
        <v>143013.98903826799</v>
      </c>
      <c r="K53" s="25">
        <f t="shared" ref="K53:L53" si="84">K55+K88+K90+K92+K94</f>
        <v>73478.315659840911</v>
      </c>
      <c r="L53" s="25">
        <f t="shared" si="84"/>
        <v>88371.244092840003</v>
      </c>
      <c r="M53" s="25">
        <f t="shared" si="82"/>
        <v>537052.48246799037</v>
      </c>
      <c r="N53" s="25">
        <f t="shared" ref="N53" si="85">N55+N88+N90+N92+N94</f>
        <v>533293.57407987642</v>
      </c>
      <c r="O53" s="37">
        <f t="shared" ref="O53:O63" si="86">M53-N53</f>
        <v>3758.9083881139522</v>
      </c>
      <c r="P53" s="13">
        <f>O53/ABS(N53)</f>
        <v>7.0484786819331614E-3</v>
      </c>
      <c r="Q53" s="13"/>
      <c r="R53" s="25">
        <f t="shared" ref="R53" si="87">R55+R88+R90+R92+R94</f>
        <v>452646.79514379491</v>
      </c>
      <c r="S53" s="25">
        <f t="shared" ref="S53:S63" si="88">M53-R53</f>
        <v>84405.68732419546</v>
      </c>
      <c r="T53" s="13">
        <f>S53/ABS(R53)</f>
        <v>0.18647141265494174</v>
      </c>
    </row>
    <row r="54" spans="2:20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14"/>
      <c r="Q54" s="14"/>
      <c r="R54" s="25"/>
      <c r="S54" s="25"/>
      <c r="T54" s="14"/>
    </row>
    <row r="55" spans="2:20" x14ac:dyDescent="0.35">
      <c r="B55" s="4" t="s">
        <v>9</v>
      </c>
      <c r="C55" s="2"/>
      <c r="D55" s="2"/>
      <c r="E55" s="2"/>
      <c r="F55" s="2"/>
      <c r="G55" s="25">
        <f t="shared" ref="G55:M55" si="89">G57+G65+G80</f>
        <v>67665.022052820001</v>
      </c>
      <c r="H55" s="25">
        <f t="shared" si="89"/>
        <v>69681.086521499994</v>
      </c>
      <c r="I55" s="25">
        <f t="shared" ref="I55:J55" si="90">I57+I65+I80</f>
        <v>75959.499483784006</v>
      </c>
      <c r="J55" s="25">
        <f t="shared" si="90"/>
        <v>73376.514952254001</v>
      </c>
      <c r="K55" s="25">
        <f t="shared" ref="K55:L55" si="91">K57+K65+K80</f>
        <v>69493.370505610001</v>
      </c>
      <c r="L55" s="25">
        <f t="shared" si="91"/>
        <v>80734.429704010006</v>
      </c>
      <c r="M55" s="25">
        <f t="shared" si="89"/>
        <v>436909.92321997794</v>
      </c>
      <c r="N55" s="25">
        <f t="shared" ref="N55" si="92">N57+N65+N80</f>
        <v>430116.19272809313</v>
      </c>
      <c r="O55" s="37">
        <f t="shared" si="86"/>
        <v>6793.7304918848095</v>
      </c>
      <c r="P55" s="13">
        <f>O55/ABS(N55)</f>
        <v>1.5795105152387526E-2</v>
      </c>
      <c r="Q55" s="13"/>
      <c r="R55" s="25">
        <f t="shared" ref="R55" si="93">R57+R65+R80</f>
        <v>408776.43426939996</v>
      </c>
      <c r="S55" s="25">
        <f t="shared" si="88"/>
        <v>28133.488950577972</v>
      </c>
      <c r="T55" s="13">
        <f>S55/ABS(R55)</f>
        <v>6.882365662996337E-2</v>
      </c>
    </row>
    <row r="56" spans="2:20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14"/>
      <c r="Q56" s="14"/>
      <c r="R56" s="24"/>
      <c r="S56" s="24"/>
      <c r="T56" s="14"/>
    </row>
    <row r="57" spans="2:20" x14ac:dyDescent="0.35">
      <c r="B57" s="2"/>
      <c r="C57" s="2" t="s">
        <v>54</v>
      </c>
      <c r="D57" s="2"/>
      <c r="E57" s="2"/>
      <c r="F57" s="2"/>
      <c r="G57" s="23">
        <f t="shared" ref="G57:M57" si="94">SUM(G58:G63)</f>
        <v>18232.395819699999</v>
      </c>
      <c r="H57" s="23">
        <f t="shared" si="94"/>
        <v>19971.710871809999</v>
      </c>
      <c r="I57" s="23">
        <f t="shared" ref="I57:J57" si="95">SUM(I58:I63)</f>
        <v>28343.429010759999</v>
      </c>
      <c r="J57" s="23">
        <f t="shared" si="95"/>
        <v>20010.180658000001</v>
      </c>
      <c r="K57" s="23">
        <f t="shared" ref="K57:L57" si="96">SUM(K58:K63)</f>
        <v>20869.285742870001</v>
      </c>
      <c r="L57" s="23">
        <f t="shared" si="96"/>
        <v>29834.713790280002</v>
      </c>
      <c r="M57" s="23">
        <f t="shared" si="94"/>
        <v>137261.71589341998</v>
      </c>
      <c r="N57" s="23">
        <f t="shared" ref="N57" si="97">SUM(N58:N63)</f>
        <v>136650.95316929868</v>
      </c>
      <c r="O57" s="46">
        <f t="shared" si="86"/>
        <v>610.76272412130493</v>
      </c>
      <c r="P57" s="14">
        <f t="shared" ref="P57:P86" si="98">O57/ABS(N57)</f>
        <v>4.4695094322878444E-3</v>
      </c>
      <c r="Q57" s="14"/>
      <c r="R57" s="23">
        <f t="shared" ref="R57" si="99">SUM(R58:R63)</f>
        <v>129383.000206</v>
      </c>
      <c r="S57" s="23">
        <f t="shared" si="88"/>
        <v>7878.7156874199864</v>
      </c>
      <c r="T57" s="14">
        <f t="shared" ref="T57" si="100">S57/ABS(R57)</f>
        <v>6.0894519951428826E-2</v>
      </c>
    </row>
    <row r="58" spans="2:20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46">
        <f t="shared" ref="M58:M63" si="101">SUM(G58:L58)</f>
        <v>726.99268442000005</v>
      </c>
      <c r="N58" s="23">
        <v>1340.42079027</v>
      </c>
      <c r="O58" s="46">
        <f t="shared" si="86"/>
        <v>-613.42810584999995</v>
      </c>
      <c r="P58" s="14">
        <f t="shared" si="98"/>
        <v>-0.45763845973057277</v>
      </c>
      <c r="Q58" s="14"/>
      <c r="R58" s="23">
        <v>0</v>
      </c>
      <c r="S58" s="23">
        <f t="shared" si="88"/>
        <v>726.99268442000005</v>
      </c>
      <c r="T58" s="14" t="s">
        <v>47</v>
      </c>
    </row>
    <row r="59" spans="2:20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46">
        <f t="shared" si="101"/>
        <v>37689.591505999997</v>
      </c>
      <c r="N59" s="23">
        <v>37141.521230382583</v>
      </c>
      <c r="O59" s="46">
        <f t="shared" si="86"/>
        <v>548.07027561741415</v>
      </c>
      <c r="P59" s="14">
        <f t="shared" si="98"/>
        <v>1.4756268926569453E-2</v>
      </c>
      <c r="Q59" s="14"/>
      <c r="R59" s="23">
        <v>35574.626894000001</v>
      </c>
      <c r="S59" s="23">
        <f t="shared" si="88"/>
        <v>2114.9646119999961</v>
      </c>
      <c r="T59" s="14">
        <f t="shared" ref="T59:T63" si="102">S59/ABS(R59)</f>
        <v>5.9451491038875939E-2</v>
      </c>
    </row>
    <row r="60" spans="2:20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46">
        <f t="shared" si="101"/>
        <v>76377.355433999997</v>
      </c>
      <c r="N60" s="23">
        <v>75455.672782081558</v>
      </c>
      <c r="O60" s="46">
        <f t="shared" si="86"/>
        <v>921.68265191843966</v>
      </c>
      <c r="P60" s="14">
        <f t="shared" si="98"/>
        <v>1.2214888794117432E-2</v>
      </c>
      <c r="Q60" s="14"/>
      <c r="R60" s="23">
        <v>70943.552265999999</v>
      </c>
      <c r="S60" s="23">
        <f t="shared" si="88"/>
        <v>5433.8031679999985</v>
      </c>
      <c r="T60" s="14">
        <f t="shared" si="102"/>
        <v>7.6593333635538455E-2</v>
      </c>
    </row>
    <row r="61" spans="2:20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46">
        <f t="shared" si="101"/>
        <v>1434.7544030000001</v>
      </c>
      <c r="N61" s="23">
        <v>1736.9414456308682</v>
      </c>
      <c r="O61" s="46">
        <f t="shared" si="86"/>
        <v>-302.18704263086806</v>
      </c>
      <c r="P61" s="14">
        <f t="shared" si="98"/>
        <v>-0.17397652833432839</v>
      </c>
      <c r="Q61" s="14"/>
      <c r="R61" s="23">
        <v>1698.8688519999998</v>
      </c>
      <c r="S61" s="23">
        <f t="shared" si="88"/>
        <v>-264.11444899999969</v>
      </c>
      <c r="T61" s="14">
        <f t="shared" si="102"/>
        <v>-0.15546488399564801</v>
      </c>
    </row>
    <row r="62" spans="2:20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46">
        <f t="shared" si="101"/>
        <v>2500.2501120000002</v>
      </c>
      <c r="N62" s="23">
        <v>3441.2646836144627</v>
      </c>
      <c r="O62" s="46">
        <f t="shared" si="86"/>
        <v>-941.01457161446251</v>
      </c>
      <c r="P62" s="14">
        <f t="shared" si="98"/>
        <v>-0.27345021616474063</v>
      </c>
      <c r="Q62" s="14"/>
      <c r="R62" s="23">
        <v>2717.5465140000001</v>
      </c>
      <c r="S62" s="23">
        <f t="shared" si="88"/>
        <v>-217.29640199999994</v>
      </c>
      <c r="T62" s="14">
        <f t="shared" si="102"/>
        <v>-7.9960508819463733E-2</v>
      </c>
    </row>
    <row r="63" spans="2:20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46">
        <f t="shared" si="101"/>
        <v>18532.771753999998</v>
      </c>
      <c r="N63" s="23">
        <v>17535.132237319205</v>
      </c>
      <c r="O63" s="46">
        <f t="shared" si="86"/>
        <v>997.63951668079244</v>
      </c>
      <c r="P63" s="14">
        <f t="shared" si="98"/>
        <v>5.689375495883417E-2</v>
      </c>
      <c r="Q63" s="14"/>
      <c r="R63" s="23">
        <v>18448.40568</v>
      </c>
      <c r="S63" s="23">
        <f t="shared" si="88"/>
        <v>84.366073999997752</v>
      </c>
      <c r="T63" s="14">
        <f t="shared" si="102"/>
        <v>4.573082111450931E-3</v>
      </c>
    </row>
    <row r="64" spans="2:20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14"/>
      <c r="Q64" s="14"/>
      <c r="R64" s="23"/>
      <c r="S64" s="23"/>
      <c r="T64" s="14"/>
    </row>
    <row r="65" spans="2:20" x14ac:dyDescent="0.35">
      <c r="B65" s="2"/>
      <c r="C65" s="2" t="s">
        <v>53</v>
      </c>
      <c r="D65" s="2"/>
      <c r="E65" s="2"/>
      <c r="F65" s="2"/>
      <c r="G65" s="23">
        <f t="shared" ref="G65:N65" si="103">SUM(G66:G78)</f>
        <v>23660.710392639998</v>
      </c>
      <c r="H65" s="23">
        <f t="shared" ref="H65:M65" si="104">SUM(H66:H78)</f>
        <v>24253.700407</v>
      </c>
      <c r="I65" s="23">
        <f t="shared" ref="I65:J65" si="105">SUM(I66:I78)</f>
        <v>21311.17998316</v>
      </c>
      <c r="J65" s="23">
        <f t="shared" si="105"/>
        <v>24321.353938300002</v>
      </c>
      <c r="K65" s="23">
        <f t="shared" ref="K65:L65" si="106">SUM(K66:K78)</f>
        <v>22831.697838000004</v>
      </c>
      <c r="L65" s="23">
        <f t="shared" si="106"/>
        <v>23146.585763999999</v>
      </c>
      <c r="M65" s="23">
        <f t="shared" si="104"/>
        <v>139525.22832309999</v>
      </c>
      <c r="N65" s="23">
        <f t="shared" si="103"/>
        <v>137175.19633175121</v>
      </c>
      <c r="O65" s="46">
        <f t="shared" ref="O65:O78" si="107">M65-N65</f>
        <v>2350.0319913487765</v>
      </c>
      <c r="P65" s="14">
        <f t="shared" si="98"/>
        <v>1.7131610190411858E-2</v>
      </c>
      <c r="Q65" s="14"/>
      <c r="R65" s="23">
        <f t="shared" ref="R65" si="108">SUM(R66:R78)</f>
        <v>131742.00695427999</v>
      </c>
      <c r="S65" s="23">
        <f t="shared" ref="S65:S78" si="109">M65-R65</f>
        <v>7783.221368819999</v>
      </c>
      <c r="T65" s="14">
        <f t="shared" ref="T65:T66" si="110">S65/ABS(R65)</f>
        <v>5.9079268251326277E-2</v>
      </c>
    </row>
    <row r="66" spans="2:20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46">
        <f t="shared" ref="M66:M78" si="111">SUM(G66:L66)</f>
        <v>31.173859999999998</v>
      </c>
      <c r="N66" s="31">
        <v>14.64374799999999</v>
      </c>
      <c r="O66" s="46">
        <f t="shared" si="107"/>
        <v>16.53011200000001</v>
      </c>
      <c r="P66" s="14">
        <f t="shared" si="98"/>
        <v>1.1288170214346778</v>
      </c>
      <c r="Q66" s="14"/>
      <c r="R66" s="31">
        <v>37.834956999999996</v>
      </c>
      <c r="S66" s="23">
        <f t="shared" si="109"/>
        <v>-6.661096999999998</v>
      </c>
      <c r="T66" s="14">
        <f t="shared" si="110"/>
        <v>-0.17605668218415046</v>
      </c>
    </row>
    <row r="67" spans="2:20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46">
        <f t="shared" si="111"/>
        <v>13152.766525999999</v>
      </c>
      <c r="N67" s="31">
        <v>12826.06568715223</v>
      </c>
      <c r="O67" s="46">
        <f t="shared" si="107"/>
        <v>326.70083884776977</v>
      </c>
      <c r="P67" s="14">
        <f t="shared" si="98"/>
        <v>2.5471633064769305E-2</v>
      </c>
      <c r="Q67" s="14"/>
      <c r="R67" s="31">
        <v>10610.576644000001</v>
      </c>
      <c r="S67" s="23">
        <f t="shared" si="109"/>
        <v>2542.1898819999988</v>
      </c>
      <c r="T67" s="14">
        <f t="shared" ref="T67:T71" si="112">S67/ABS(R67)</f>
        <v>0.23959017189113277</v>
      </c>
    </row>
    <row r="68" spans="2:20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46">
        <f t="shared" si="111"/>
        <v>487.27936600000004</v>
      </c>
      <c r="N68" s="31">
        <v>495.65636842793117</v>
      </c>
      <c r="O68" s="46">
        <f t="shared" si="107"/>
        <v>-8.3770024279311315</v>
      </c>
      <c r="P68" s="14">
        <f t="shared" si="98"/>
        <v>-1.6900826785501404E-2</v>
      </c>
      <c r="Q68" s="14"/>
      <c r="R68" s="31">
        <v>480.70865200000009</v>
      </c>
      <c r="S68" s="23">
        <f t="shared" si="109"/>
        <v>6.5707139999999526</v>
      </c>
      <c r="T68" s="14">
        <f t="shared" si="112"/>
        <v>1.3668807442225841E-2</v>
      </c>
    </row>
    <row r="69" spans="2:20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46">
        <f t="shared" si="111"/>
        <v>2743.371956</v>
      </c>
      <c r="N69" s="31">
        <v>2635.8590261668492</v>
      </c>
      <c r="O69" s="46">
        <f t="shared" si="107"/>
        <v>107.51292983315079</v>
      </c>
      <c r="P69" s="14">
        <f t="shared" si="98"/>
        <v>4.0788573579179442E-2</v>
      </c>
      <c r="Q69" s="14"/>
      <c r="R69" s="31">
        <v>2609.1870089999998</v>
      </c>
      <c r="S69" s="23">
        <f t="shared" si="109"/>
        <v>134.18494700000019</v>
      </c>
      <c r="T69" s="14">
        <f t="shared" si="112"/>
        <v>5.1427876398720873E-2</v>
      </c>
    </row>
    <row r="70" spans="2:20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46">
        <f t="shared" si="111"/>
        <v>652.53337410000006</v>
      </c>
      <c r="N70" s="31">
        <v>724.88738327354849</v>
      </c>
      <c r="O70" s="46">
        <f t="shared" si="107"/>
        <v>-72.354009173548434</v>
      </c>
      <c r="P70" s="14">
        <f t="shared" si="98"/>
        <v>-9.9814137813796694E-2</v>
      </c>
      <c r="Q70" s="14"/>
      <c r="R70" s="31">
        <v>1062.9776140200001</v>
      </c>
      <c r="S70" s="23">
        <f t="shared" si="109"/>
        <v>-410.44423992000009</v>
      </c>
      <c r="T70" s="14">
        <f t="shared" si="112"/>
        <v>-0.38612688969786479</v>
      </c>
    </row>
    <row r="71" spans="2:20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46">
        <f t="shared" si="111"/>
        <v>93.154147999999992</v>
      </c>
      <c r="N71" s="31">
        <v>90.825777763049132</v>
      </c>
      <c r="O71" s="46">
        <f t="shared" si="107"/>
        <v>2.3283702369508603</v>
      </c>
      <c r="P71" s="14">
        <f t="shared" si="98"/>
        <v>2.5635566182821246E-2</v>
      </c>
      <c r="Q71" s="14"/>
      <c r="R71" s="31">
        <v>122.10957699999999</v>
      </c>
      <c r="S71" s="23">
        <f t="shared" si="109"/>
        <v>-28.955428999999995</v>
      </c>
      <c r="T71" s="14">
        <f t="shared" si="112"/>
        <v>-0.237126601462226</v>
      </c>
    </row>
    <row r="72" spans="2:20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46">
        <f t="shared" si="111"/>
        <v>4525.4021659999999</v>
      </c>
      <c r="N72" s="31">
        <v>4403.6359576240002</v>
      </c>
      <c r="O72" s="46">
        <f t="shared" si="107"/>
        <v>121.76620837599967</v>
      </c>
      <c r="P72" s="14">
        <f t="shared" si="98"/>
        <v>2.7651288514252918E-2</v>
      </c>
      <c r="Q72" s="14"/>
      <c r="R72" s="31">
        <v>4018.403315</v>
      </c>
      <c r="S72" s="23">
        <f t="shared" si="109"/>
        <v>506.99885099999983</v>
      </c>
      <c r="T72" s="14">
        <f t="shared" ref="T72:T78" si="113">S72/ABS(R72)</f>
        <v>0.12616922973049055</v>
      </c>
    </row>
    <row r="73" spans="2:20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46">
        <f t="shared" si="111"/>
        <v>1830.3975489999998</v>
      </c>
      <c r="N73" s="31">
        <v>1687.3058541832129</v>
      </c>
      <c r="O73" s="46">
        <f t="shared" si="107"/>
        <v>143.09169481678691</v>
      </c>
      <c r="P73" s="14">
        <f t="shared" si="98"/>
        <v>8.4804835153051969E-2</v>
      </c>
      <c r="Q73" s="14"/>
      <c r="R73" s="31">
        <v>1732.9225359999998</v>
      </c>
      <c r="S73" s="23">
        <f t="shared" si="109"/>
        <v>97.47501299999999</v>
      </c>
      <c r="T73" s="14">
        <f t="shared" si="113"/>
        <v>5.6248915329473216E-2</v>
      </c>
    </row>
    <row r="74" spans="2:20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46">
        <f t="shared" si="111"/>
        <v>26562.597631999997</v>
      </c>
      <c r="N74" s="31">
        <v>25959.645671654136</v>
      </c>
      <c r="O74" s="46">
        <f t="shared" si="107"/>
        <v>602.95196034586115</v>
      </c>
      <c r="P74" s="14">
        <f t="shared" si="98"/>
        <v>2.3226509636232694E-2</v>
      </c>
      <c r="Q74" s="14"/>
      <c r="R74" s="31">
        <v>24778.51515526</v>
      </c>
      <c r="S74" s="23">
        <f t="shared" si="109"/>
        <v>1784.0824767399972</v>
      </c>
      <c r="T74" s="14">
        <f t="shared" si="113"/>
        <v>7.2001185929063669E-2</v>
      </c>
    </row>
    <row r="75" spans="2:20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46">
        <f t="shared" si="111"/>
        <v>1209.863672</v>
      </c>
      <c r="N75" s="31">
        <v>1322.8412043929166</v>
      </c>
      <c r="O75" s="46">
        <f t="shared" si="107"/>
        <v>-112.9775323929166</v>
      </c>
      <c r="P75" s="14">
        <f t="shared" si="98"/>
        <v>-8.5405211160446651E-2</v>
      </c>
      <c r="Q75" s="14"/>
      <c r="R75" s="31">
        <v>1368.8939890000001</v>
      </c>
      <c r="S75" s="23">
        <f t="shared" si="109"/>
        <v>-159.0303170000002</v>
      </c>
      <c r="T75" s="14">
        <f t="shared" si="113"/>
        <v>-0.11617431172750967</v>
      </c>
    </row>
    <row r="76" spans="2:20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46">
        <f t="shared" si="111"/>
        <v>1546.7541609999998</v>
      </c>
      <c r="N76" s="31">
        <v>1403.9815492623206</v>
      </c>
      <c r="O76" s="46">
        <f t="shared" si="107"/>
        <v>142.7726117376792</v>
      </c>
      <c r="P76" s="14">
        <f t="shared" si="98"/>
        <v>0.10169123078055742</v>
      </c>
      <c r="Q76" s="14"/>
      <c r="R76" s="31">
        <v>1400.6957159999999</v>
      </c>
      <c r="S76" s="23">
        <f t="shared" si="109"/>
        <v>146.05844499999989</v>
      </c>
      <c r="T76" s="14">
        <f t="shared" si="113"/>
        <v>0.10427564197676172</v>
      </c>
    </row>
    <row r="77" spans="2:20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46">
        <f t="shared" si="111"/>
        <v>81830.203033000013</v>
      </c>
      <c r="N77" s="31">
        <v>81663.673691823205</v>
      </c>
      <c r="O77" s="46">
        <f t="shared" si="107"/>
        <v>166.52934117680707</v>
      </c>
      <c r="P77" s="14">
        <f t="shared" si="98"/>
        <v>2.0392095242401675E-3</v>
      </c>
      <c r="Q77" s="14"/>
      <c r="R77" s="31">
        <v>79508.016715999998</v>
      </c>
      <c r="S77" s="23">
        <f t="shared" si="109"/>
        <v>2322.1863170000142</v>
      </c>
      <c r="T77" s="14">
        <f t="shared" si="113"/>
        <v>2.9206945574995122E-2</v>
      </c>
    </row>
    <row r="78" spans="2:20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46">
        <f t="shared" si="111"/>
        <v>4859.7308800000001</v>
      </c>
      <c r="N78" s="31">
        <v>3946.1744120278022</v>
      </c>
      <c r="O78" s="46">
        <f t="shared" si="107"/>
        <v>913.55646797219788</v>
      </c>
      <c r="P78" s="14">
        <f t="shared" si="98"/>
        <v>0.23150433117900454</v>
      </c>
      <c r="Q78" s="14"/>
      <c r="R78" s="31">
        <v>4011.165074</v>
      </c>
      <c r="S78" s="23">
        <f t="shared" si="109"/>
        <v>848.56580600000007</v>
      </c>
      <c r="T78" s="14">
        <f t="shared" si="113"/>
        <v>0.21155095598042697</v>
      </c>
    </row>
    <row r="79" spans="2:20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14"/>
      <c r="Q79" s="14"/>
      <c r="R79" s="27"/>
      <c r="S79" s="27"/>
      <c r="T79" s="14"/>
    </row>
    <row r="80" spans="2:20" x14ac:dyDescent="0.35">
      <c r="B80" s="2"/>
      <c r="C80" s="2" t="s">
        <v>22</v>
      </c>
      <c r="D80" s="2"/>
      <c r="E80" s="2"/>
      <c r="F80" s="2"/>
      <c r="G80" s="23">
        <f t="shared" ref="G80:N80" si="114">SUM(G81:G86)</f>
        <v>25771.91584048</v>
      </c>
      <c r="H80" s="23">
        <f t="shared" si="114"/>
        <v>25455.675242689995</v>
      </c>
      <c r="I80" s="23">
        <f t="shared" si="114"/>
        <v>26304.890489863999</v>
      </c>
      <c r="J80" s="23">
        <f t="shared" si="114"/>
        <v>29044.980355953998</v>
      </c>
      <c r="K80" s="23">
        <f t="shared" ref="K80:L80" si="115">SUM(K81:K86)</f>
        <v>25792.38692474</v>
      </c>
      <c r="L80" s="23">
        <f t="shared" si="115"/>
        <v>27753.130149730001</v>
      </c>
      <c r="M80" s="23">
        <f t="shared" si="114"/>
        <v>160122.97900345799</v>
      </c>
      <c r="N80" s="23">
        <f t="shared" si="114"/>
        <v>156290.04322704324</v>
      </c>
      <c r="O80" s="46">
        <f>M80-N80</f>
        <v>3832.9357764147571</v>
      </c>
      <c r="P80" s="14">
        <f t="shared" si="98"/>
        <v>2.4524503911273698E-2</v>
      </c>
      <c r="Q80" s="14"/>
      <c r="R80" s="23">
        <f>SUM(R81:R86)</f>
        <v>147651.42710912001</v>
      </c>
      <c r="S80" s="23">
        <f>M80-R80</f>
        <v>12471.551894337987</v>
      </c>
      <c r="T80" s="14">
        <f t="shared" ref="T80:T86" si="116">S80/ABS(R80)</f>
        <v>8.4466179152613521E-2</v>
      </c>
    </row>
    <row r="81" spans="1:20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46">
        <f t="shared" ref="M81:M85" si="117">SUM(G81:L81)</f>
        <v>35697.716322058004</v>
      </c>
      <c r="N81" s="31">
        <v>34749.310442188973</v>
      </c>
      <c r="O81" s="46">
        <f t="shared" ref="O81:O86" si="118">M81-N81</f>
        <v>948.4058798690312</v>
      </c>
      <c r="P81" s="14">
        <f t="shared" si="98"/>
        <v>2.7292797117423547E-2</v>
      </c>
      <c r="Q81" s="14"/>
      <c r="R81" s="31">
        <v>32146.036558880005</v>
      </c>
      <c r="S81" s="23">
        <f t="shared" ref="S81:S94" si="119">M81-R81</f>
        <v>3551.6797631779991</v>
      </c>
      <c r="T81" s="14">
        <f t="shared" si="116"/>
        <v>0.11048577502463161</v>
      </c>
    </row>
    <row r="82" spans="1:20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46">
        <f t="shared" si="117"/>
        <v>2272.4492542200001</v>
      </c>
      <c r="N82" s="31">
        <v>2143.1878715564944</v>
      </c>
      <c r="O82" s="46">
        <f t="shared" si="118"/>
        <v>129.26138266350563</v>
      </c>
      <c r="P82" s="14">
        <f t="shared" si="98"/>
        <v>6.03126699152274E-2</v>
      </c>
      <c r="Q82" s="14"/>
      <c r="R82" s="31">
        <v>1883.7892441700003</v>
      </c>
      <c r="S82" s="23">
        <f t="shared" si="119"/>
        <v>388.66001004999976</v>
      </c>
      <c r="T82" s="14">
        <f t="shared" si="116"/>
        <v>0.20631820213053811</v>
      </c>
    </row>
    <row r="83" spans="1:20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46">
        <f t="shared" si="117"/>
        <v>15804.536446190001</v>
      </c>
      <c r="N83" s="31">
        <v>15310.489861523396</v>
      </c>
      <c r="O83" s="46">
        <f t="shared" si="118"/>
        <v>494.04658466660476</v>
      </c>
      <c r="P83" s="14">
        <f t="shared" si="98"/>
        <v>3.2268502780449057E-2</v>
      </c>
      <c r="Q83" s="14"/>
      <c r="R83" s="31">
        <v>14701.226876910001</v>
      </c>
      <c r="S83" s="23">
        <f t="shared" si="119"/>
        <v>1103.3095692799998</v>
      </c>
      <c r="T83" s="14">
        <f t="shared" si="116"/>
        <v>7.5048809090408411E-2</v>
      </c>
    </row>
    <row r="84" spans="1:20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46">
        <f t="shared" si="117"/>
        <v>68087.97241178999</v>
      </c>
      <c r="N84" s="31">
        <v>66145.950743734546</v>
      </c>
      <c r="O84" s="46">
        <f t="shared" si="118"/>
        <v>1942.021668055444</v>
      </c>
      <c r="P84" s="14">
        <f t="shared" si="98"/>
        <v>2.9359645544733446E-2</v>
      </c>
      <c r="Q84" s="14"/>
      <c r="R84" s="31">
        <v>61230.008329889999</v>
      </c>
      <c r="S84" s="23">
        <f t="shared" si="119"/>
        <v>6857.9640818999906</v>
      </c>
      <c r="T84" s="14">
        <f t="shared" si="116"/>
        <v>0.11200331780050096</v>
      </c>
    </row>
    <row r="85" spans="1:20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46">
        <f t="shared" si="117"/>
        <v>35401.604309610004</v>
      </c>
      <c r="N85" s="31">
        <v>34980.253504129701</v>
      </c>
      <c r="O85" s="46">
        <f t="shared" si="118"/>
        <v>421.35080548030237</v>
      </c>
      <c r="P85" s="14">
        <f t="shared" si="98"/>
        <v>1.2045390277990939E-2</v>
      </c>
      <c r="Q85" s="14"/>
      <c r="R85" s="31">
        <v>34956.160164220004</v>
      </c>
      <c r="S85" s="23">
        <f t="shared" si="119"/>
        <v>445.4441453899999</v>
      </c>
      <c r="T85" s="14">
        <f t="shared" si="116"/>
        <v>1.274293696153567E-2</v>
      </c>
    </row>
    <row r="86" spans="1:20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46">
        <f>SUM(G86:L86)</f>
        <v>2858.7002595900003</v>
      </c>
      <c r="N86" s="31">
        <v>2960.8508039101007</v>
      </c>
      <c r="O86" s="46">
        <f t="shared" si="118"/>
        <v>-102.15054432010038</v>
      </c>
      <c r="P86" s="14">
        <f t="shared" si="98"/>
        <v>-3.4500402446891391E-2</v>
      </c>
      <c r="Q86" s="14"/>
      <c r="R86" s="31">
        <v>2734.2059350499999</v>
      </c>
      <c r="S86" s="23">
        <f t="shared" si="119"/>
        <v>124.49432454000043</v>
      </c>
      <c r="T86" s="14">
        <f t="shared" si="116"/>
        <v>4.5532168204339675E-2</v>
      </c>
    </row>
    <row r="87" spans="1:20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14"/>
      <c r="Q87" s="14"/>
      <c r="R87" s="24"/>
      <c r="S87" s="24"/>
      <c r="T87" s="14"/>
    </row>
    <row r="88" spans="1:20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37">
        <f>SUM(G88:L88)</f>
        <v>99075.381832610001</v>
      </c>
      <c r="N88" s="25">
        <v>100034.98344259466</v>
      </c>
      <c r="O88" s="37">
        <f>M88-N88</f>
        <v>-959.60160998466017</v>
      </c>
      <c r="P88" s="13">
        <f>O88/ABS(N88)</f>
        <v>-9.5926602570522747E-3</v>
      </c>
      <c r="Q88" s="13"/>
      <c r="R88" s="25">
        <v>40253.614596559317</v>
      </c>
      <c r="S88" s="25">
        <f t="shared" si="119"/>
        <v>58821.767236050684</v>
      </c>
      <c r="T88" s="13">
        <f>S88/ABS(R88)</f>
        <v>1.4612791379256282</v>
      </c>
    </row>
    <row r="89" spans="1:20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13"/>
      <c r="Q89" s="13"/>
      <c r="R89" s="25"/>
      <c r="S89" s="25"/>
      <c r="T89" s="13"/>
    </row>
    <row r="90" spans="1:20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37">
        <f>SUM(G90:L90)</f>
        <v>0</v>
      </c>
      <c r="N90" s="28">
        <v>0</v>
      </c>
      <c r="O90" s="37">
        <f>M90-N90</f>
        <v>0</v>
      </c>
      <c r="P90" s="13">
        <v>0</v>
      </c>
      <c r="Q90" s="13"/>
      <c r="R90" s="28">
        <v>0</v>
      </c>
      <c r="S90" s="25">
        <f t="shared" si="119"/>
        <v>0</v>
      </c>
      <c r="T90" s="13">
        <v>0</v>
      </c>
    </row>
    <row r="91" spans="1:20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13"/>
      <c r="Q91" s="13"/>
      <c r="R91" s="25"/>
      <c r="S91" s="25"/>
      <c r="T91" s="13"/>
    </row>
    <row r="92" spans="1:20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37">
        <f>SUM(G92:L92)</f>
        <v>0</v>
      </c>
      <c r="N92" s="25">
        <v>0</v>
      </c>
      <c r="O92" s="37">
        <f>M92-N92</f>
        <v>0</v>
      </c>
      <c r="P92" s="13">
        <v>0</v>
      </c>
      <c r="Q92" s="13"/>
      <c r="R92" s="25">
        <v>0</v>
      </c>
      <c r="S92" s="25">
        <f t="shared" si="119"/>
        <v>0</v>
      </c>
      <c r="T92" s="13">
        <v>0</v>
      </c>
    </row>
    <row r="93" spans="1:20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13"/>
      <c r="Q93" s="13"/>
      <c r="R93" s="25"/>
      <c r="S93" s="25"/>
      <c r="T93" s="13"/>
    </row>
    <row r="94" spans="1:20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f>SUM(G94:L94)</f>
        <v>1067.1774154024001</v>
      </c>
      <c r="N94" s="37">
        <v>3142.3979091886413</v>
      </c>
      <c r="O94" s="37">
        <f>M94-N94</f>
        <v>-2075.2204937862411</v>
      </c>
      <c r="P94" s="38">
        <f>O94/ABS(N94)</f>
        <v>-0.66039392647192074</v>
      </c>
      <c r="Q94" s="38"/>
      <c r="R94" s="37">
        <v>3616.7462778356003</v>
      </c>
      <c r="S94" s="25">
        <f t="shared" si="119"/>
        <v>-2549.5688624332001</v>
      </c>
      <c r="T94" s="38">
        <f>S94/ABS(R94)</f>
        <v>-0.70493439864931862</v>
      </c>
    </row>
    <row r="95" spans="1:20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1"/>
      <c r="Q95" s="41"/>
      <c r="R95" s="40"/>
      <c r="S95" s="40"/>
      <c r="T95" s="41"/>
    </row>
    <row r="96" spans="1:20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3"/>
      <c r="Q96" s="43"/>
      <c r="R96" s="42"/>
      <c r="S96" s="42"/>
      <c r="T96" s="43"/>
    </row>
    <row r="97" spans="1:20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15"/>
      <c r="Q97" s="15"/>
      <c r="R97" s="29"/>
      <c r="S97" s="29"/>
      <c r="T97" s="15"/>
    </row>
    <row r="98" spans="1:20" x14ac:dyDescent="0.35">
      <c r="A98" s="33" t="s">
        <v>75</v>
      </c>
      <c r="P98" s="16"/>
      <c r="Q98" s="16"/>
      <c r="T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M19 M22 N51 M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2025-11-04T15:46:08Z</dcterms:modified>
</cp:coreProperties>
</file>