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of1-my.sharepoint.com/personal/suzell_wray_mof_gov_jm/Documents/Documents/"/>
    </mc:Choice>
  </mc:AlternateContent>
  <xr:revisionPtr revIDLastSave="0" documentId="8_{12C7EDFC-5467-470E-9C0B-B9BD44AEB91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Datas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B10" i="1" l="1"/>
  <c r="FB19" i="1"/>
  <c r="FB22" i="1"/>
  <c r="FB25" i="1"/>
  <c r="FB36" i="1"/>
  <c r="FA10" i="1"/>
  <c r="FA19" i="1"/>
  <c r="FA22" i="1"/>
  <c r="FA25" i="1"/>
  <c r="FA36" i="1"/>
  <c r="EZ10" i="1"/>
  <c r="EZ19" i="1"/>
  <c r="EZ22" i="1"/>
  <c r="EZ25" i="1"/>
  <c r="EZ36" i="1"/>
  <c r="EX10" i="1"/>
  <c r="EY10" i="1"/>
  <c r="EY19" i="1"/>
  <c r="EY17" i="1" s="1"/>
  <c r="EY22" i="1"/>
  <c r="EY25" i="1"/>
  <c r="EY36" i="1"/>
  <c r="EX19" i="1"/>
  <c r="EX22" i="1"/>
  <c r="EX25" i="1"/>
  <c r="EX36" i="1"/>
  <c r="EW10" i="1"/>
  <c r="EW19" i="1"/>
  <c r="EW22" i="1"/>
  <c r="EW25" i="1"/>
  <c r="EW36" i="1"/>
  <c r="ER10" i="1"/>
  <c r="ES10" i="1"/>
  <c r="ET10" i="1"/>
  <c r="EU10" i="1"/>
  <c r="EV10" i="1"/>
  <c r="FB17" i="1" l="1"/>
  <c r="FB16" i="1" s="1"/>
  <c r="FB27" i="1" s="1"/>
  <c r="FA17" i="1"/>
  <c r="FA16" i="1" s="1"/>
  <c r="FA27" i="1" s="1"/>
  <c r="EY16" i="1"/>
  <c r="EZ17" i="1"/>
  <c r="EZ16" i="1" s="1"/>
  <c r="EZ27" i="1" s="1"/>
  <c r="EZ44" i="1" s="1"/>
  <c r="EY27" i="1"/>
  <c r="EY34" i="1" s="1"/>
  <c r="EX17" i="1"/>
  <c r="EX16" i="1" s="1"/>
  <c r="EX27" i="1" s="1"/>
  <c r="EW17" i="1"/>
  <c r="EW16" i="1" s="1"/>
  <c r="EW27" i="1" s="1"/>
  <c r="EV19" i="1"/>
  <c r="EV22" i="1"/>
  <c r="EV25" i="1"/>
  <c r="EV36" i="1"/>
  <c r="EU19" i="1"/>
  <c r="EU22" i="1"/>
  <c r="EU25" i="1"/>
  <c r="EU36" i="1"/>
  <c r="ET19" i="1"/>
  <c r="ET22" i="1"/>
  <c r="ET25" i="1"/>
  <c r="ET36" i="1"/>
  <c r="FB44" i="1" l="1"/>
  <c r="FB34" i="1"/>
  <c r="FB43" i="1" s="1"/>
  <c r="FA34" i="1"/>
  <c r="FA43" i="1" s="1"/>
  <c r="FA44" i="1"/>
  <c r="EZ34" i="1"/>
  <c r="EZ29" i="1" s="1"/>
  <c r="EZ28" i="1" s="1"/>
  <c r="EY44" i="1"/>
  <c r="EY29" i="1"/>
  <c r="EY28" i="1" s="1"/>
  <c r="EY43" i="1"/>
  <c r="EX44" i="1"/>
  <c r="EX34" i="1"/>
  <c r="EW34" i="1"/>
  <c r="EW29" i="1" s="1"/>
  <c r="EW28" i="1" s="1"/>
  <c r="EW44" i="1"/>
  <c r="EV17" i="1"/>
  <c r="EV16" i="1" s="1"/>
  <c r="EV27" i="1" s="1"/>
  <c r="EV44" i="1" s="1"/>
  <c r="EU17" i="1"/>
  <c r="EU16" i="1" s="1"/>
  <c r="EU27" i="1" s="1"/>
  <c r="EU34" i="1" s="1"/>
  <c r="ET17" i="1"/>
  <c r="ET16" i="1" s="1"/>
  <c r="ET27" i="1" s="1"/>
  <c r="ET44" i="1" s="1"/>
  <c r="ES19" i="1"/>
  <c r="ES17" i="1" s="1"/>
  <c r="ES22" i="1"/>
  <c r="ES25" i="1"/>
  <c r="ES36" i="1"/>
  <c r="ER25" i="1"/>
  <c r="ER19" i="1"/>
  <c r="ER22" i="1"/>
  <c r="ER36" i="1"/>
  <c r="EQ10" i="1"/>
  <c r="EQ19" i="1"/>
  <c r="EQ22" i="1"/>
  <c r="EQ25" i="1"/>
  <c r="EQ36" i="1"/>
  <c r="EP10" i="1"/>
  <c r="EP19" i="1"/>
  <c r="EP22" i="1"/>
  <c r="EP25" i="1"/>
  <c r="EP36" i="1"/>
  <c r="EO10" i="1"/>
  <c r="EO19" i="1"/>
  <c r="EO17" i="1" s="1"/>
  <c r="EO22" i="1"/>
  <c r="EO25" i="1"/>
  <c r="EO36" i="1"/>
  <c r="EN10" i="1"/>
  <c r="EN19" i="1"/>
  <c r="EN22" i="1"/>
  <c r="EN25" i="1"/>
  <c r="EN36" i="1"/>
  <c r="FB29" i="1" l="1"/>
  <c r="FB28" i="1" s="1"/>
  <c r="FA29" i="1"/>
  <c r="FA28" i="1" s="1"/>
  <c r="EZ43" i="1"/>
  <c r="EX29" i="1"/>
  <c r="EX28" i="1" s="1"/>
  <c r="EX43" i="1"/>
  <c r="EW43" i="1"/>
  <c r="EV34" i="1"/>
  <c r="EV43" i="1" s="1"/>
  <c r="EU44" i="1"/>
  <c r="EU29" i="1"/>
  <c r="EU28" i="1" s="1"/>
  <c r="EU43" i="1"/>
  <c r="ET34" i="1"/>
  <c r="ET43" i="1" s="1"/>
  <c r="ES16" i="1"/>
  <c r="ES27" i="1" s="1"/>
  <c r="ES34" i="1" s="1"/>
  <c r="ER17" i="1"/>
  <c r="ER16" i="1" s="1"/>
  <c r="ER27" i="1" s="1"/>
  <c r="ER44" i="1" s="1"/>
  <c r="EQ17" i="1"/>
  <c r="EQ16" i="1" s="1"/>
  <c r="EQ27" i="1" s="1"/>
  <c r="EQ34" i="1" s="1"/>
  <c r="EP17" i="1"/>
  <c r="EP16" i="1" s="1"/>
  <c r="EP27" i="1" s="1"/>
  <c r="EO16" i="1"/>
  <c r="EO27" i="1" s="1"/>
  <c r="EN17" i="1"/>
  <c r="EN16" i="1" s="1"/>
  <c r="EN27" i="1"/>
  <c r="EN44" i="1" s="1"/>
  <c r="EV29" i="1" l="1"/>
  <c r="EV28" i="1" s="1"/>
  <c r="ET29" i="1"/>
  <c r="ET28" i="1" s="1"/>
  <c r="ES44" i="1"/>
  <c r="ES43" i="1"/>
  <c r="ES29" i="1"/>
  <c r="ES28" i="1" s="1"/>
  <c r="ER34" i="1"/>
  <c r="ER29" i="1" s="1"/>
  <c r="ER28" i="1" s="1"/>
  <c r="EQ44" i="1"/>
  <c r="EQ29" i="1"/>
  <c r="EQ28" i="1" s="1"/>
  <c r="EQ43" i="1"/>
  <c r="EP44" i="1"/>
  <c r="EP34" i="1"/>
  <c r="EP29" i="1" s="1"/>
  <c r="EP28" i="1" s="1"/>
  <c r="EO44" i="1"/>
  <c r="EO34" i="1"/>
  <c r="EN34" i="1"/>
  <c r="EN29" i="1" s="1"/>
  <c r="EN28" i="1" s="1"/>
  <c r="ER43" i="1" l="1"/>
  <c r="EP43" i="1"/>
  <c r="EO29" i="1"/>
  <c r="EO28" i="1" s="1"/>
  <c r="EO43" i="1"/>
  <c r="EN43" i="1"/>
  <c r="EM10" i="1" l="1"/>
  <c r="EM19" i="1"/>
  <c r="EM22" i="1"/>
  <c r="EM25" i="1"/>
  <c r="EM36" i="1"/>
  <c r="EL10" i="1"/>
  <c r="EL19" i="1"/>
  <c r="EL22" i="1"/>
  <c r="EL25" i="1"/>
  <c r="EL36" i="1"/>
  <c r="EK10" i="1"/>
  <c r="EK19" i="1"/>
  <c r="EK22" i="1"/>
  <c r="EK25" i="1"/>
  <c r="EK36" i="1"/>
  <c r="EJ10" i="1"/>
  <c r="EJ19" i="1"/>
  <c r="EJ22" i="1"/>
  <c r="EJ17" i="1" s="1"/>
  <c r="EJ16" i="1" s="1"/>
  <c r="EJ25" i="1"/>
  <c r="EJ36" i="1"/>
  <c r="EI34" i="1"/>
  <c r="EI10" i="1"/>
  <c r="EI19" i="1"/>
  <c r="EI22" i="1"/>
  <c r="EI25" i="1"/>
  <c r="EI36" i="1"/>
  <c r="EH10" i="1"/>
  <c r="EH19" i="1"/>
  <c r="EH22" i="1"/>
  <c r="EH25" i="1"/>
  <c r="EH36" i="1"/>
  <c r="EM17" i="1" l="1"/>
  <c r="EM16" i="1" s="1"/>
  <c r="EM27" i="1" s="1"/>
  <c r="EL17" i="1"/>
  <c r="EL16" i="1" s="1"/>
  <c r="EL27" i="1"/>
  <c r="EL34" i="1" s="1"/>
  <c r="EK17" i="1"/>
  <c r="EK16" i="1" s="1"/>
  <c r="EK27" i="1" s="1"/>
  <c r="EK44" i="1" s="1"/>
  <c r="EJ27" i="1"/>
  <c r="EJ34" i="1" s="1"/>
  <c r="EI17" i="1"/>
  <c r="EI16" i="1" s="1"/>
  <c r="EI27" i="1" s="1"/>
  <c r="EH17" i="1"/>
  <c r="EH16" i="1" s="1"/>
  <c r="EH27" i="1" s="1"/>
  <c r="EH34" i="1" s="1"/>
  <c r="EM34" i="1" l="1"/>
  <c r="EM44" i="1"/>
  <c r="EL44" i="1"/>
  <c r="EL29" i="1"/>
  <c r="EL28" i="1" s="1"/>
  <c r="EL43" i="1"/>
  <c r="EK34" i="1"/>
  <c r="EK43" i="1" s="1"/>
  <c r="EJ44" i="1"/>
  <c r="EJ29" i="1"/>
  <c r="EJ28" i="1" s="1"/>
  <c r="EJ43" i="1"/>
  <c r="EI44" i="1"/>
  <c r="EI29" i="1"/>
  <c r="EI28" i="1" s="1"/>
  <c r="EH44" i="1"/>
  <c r="EH43" i="1"/>
  <c r="EH29" i="1"/>
  <c r="EH28" i="1" s="1"/>
  <c r="EM29" i="1" l="1"/>
  <c r="EM28" i="1" s="1"/>
  <c r="EM43" i="1"/>
  <c r="EK29" i="1"/>
  <c r="EK28" i="1" s="1"/>
  <c r="EI43" i="1"/>
  <c r="EG10" i="1"/>
  <c r="EG19" i="1"/>
  <c r="EG22" i="1"/>
  <c r="EG25" i="1"/>
  <c r="EG36" i="1"/>
  <c r="EF10" i="1"/>
  <c r="EF19" i="1"/>
  <c r="EF22" i="1"/>
  <c r="EF25" i="1"/>
  <c r="EF36" i="1"/>
  <c r="EE10" i="1"/>
  <c r="EE19" i="1"/>
  <c r="EE22" i="1"/>
  <c r="EE25" i="1"/>
  <c r="EE36" i="1"/>
  <c r="ED10" i="1"/>
  <c r="ED19" i="1"/>
  <c r="ED22" i="1"/>
  <c r="ED25" i="1"/>
  <c r="ED36" i="1"/>
  <c r="EC10" i="1"/>
  <c r="EC19" i="1"/>
  <c r="EC22" i="1"/>
  <c r="EC25" i="1"/>
  <c r="EC36" i="1"/>
  <c r="EB10" i="1"/>
  <c r="EB19" i="1"/>
  <c r="EB22" i="1"/>
  <c r="EB25" i="1"/>
  <c r="EB36" i="1"/>
  <c r="EG17" i="1" l="1"/>
  <c r="EG16" i="1" s="1"/>
  <c r="EG27" i="1" s="1"/>
  <c r="EF17" i="1"/>
  <c r="EF16" i="1" s="1"/>
  <c r="EF27" i="1" s="1"/>
  <c r="EE17" i="1"/>
  <c r="EE16" i="1" s="1"/>
  <c r="EE27" i="1" s="1"/>
  <c r="EE44" i="1" s="1"/>
  <c r="ED17" i="1"/>
  <c r="ED16" i="1" s="1"/>
  <c r="ED27" i="1" s="1"/>
  <c r="EC17" i="1"/>
  <c r="EC16" i="1" s="1"/>
  <c r="EC27" i="1" s="1"/>
  <c r="EC34" i="1" s="1"/>
  <c r="EC29" i="1" s="1"/>
  <c r="EC28" i="1" s="1"/>
  <c r="EB17" i="1"/>
  <c r="EB16" i="1" s="1"/>
  <c r="EB27" i="1"/>
  <c r="EB34" i="1" s="1"/>
  <c r="EA10" i="1"/>
  <c r="EA19" i="1"/>
  <c r="EA22" i="1"/>
  <c r="EA25" i="1"/>
  <c r="EA36" i="1"/>
  <c r="DZ10" i="1"/>
  <c r="DZ19" i="1"/>
  <c r="DZ22" i="1"/>
  <c r="DZ25" i="1"/>
  <c r="DZ36" i="1"/>
  <c r="DY10" i="1"/>
  <c r="DY19" i="1"/>
  <c r="DY22" i="1"/>
  <c r="DY25" i="1"/>
  <c r="DY36" i="1"/>
  <c r="EG44" i="1" l="1"/>
  <c r="EG34" i="1"/>
  <c r="EF34" i="1"/>
  <c r="EF44" i="1"/>
  <c r="EE34" i="1"/>
  <c r="EE43" i="1" s="1"/>
  <c r="ED44" i="1"/>
  <c r="ED34" i="1"/>
  <c r="EC43" i="1"/>
  <c r="EC44" i="1"/>
  <c r="EB44" i="1"/>
  <c r="EB43" i="1"/>
  <c r="EB29" i="1"/>
  <c r="EB28" i="1" s="1"/>
  <c r="EA17" i="1"/>
  <c r="EA16" i="1" s="1"/>
  <c r="EA27" i="1" s="1"/>
  <c r="EA44" i="1" s="1"/>
  <c r="DZ17" i="1"/>
  <c r="DZ16" i="1" s="1"/>
  <c r="DZ27" i="1" s="1"/>
  <c r="DZ44" i="1" s="1"/>
  <c r="DY17" i="1"/>
  <c r="DY16" i="1" s="1"/>
  <c r="DY27" i="1" s="1"/>
  <c r="DY44" i="1" s="1"/>
  <c r="DX10" i="1"/>
  <c r="DX19" i="1"/>
  <c r="DX22" i="1"/>
  <c r="DX25" i="1"/>
  <c r="DX36" i="1"/>
  <c r="EG29" i="1" l="1"/>
  <c r="EG28" i="1" s="1"/>
  <c r="EG43" i="1"/>
  <c r="EF29" i="1"/>
  <c r="EF28" i="1" s="1"/>
  <c r="EF43" i="1"/>
  <c r="EE29" i="1"/>
  <c r="EE28" i="1" s="1"/>
  <c r="ED29" i="1"/>
  <c r="ED28" i="1" s="1"/>
  <c r="ED43" i="1"/>
  <c r="DZ34" i="1"/>
  <c r="EA34" i="1"/>
  <c r="EA43" i="1" s="1"/>
  <c r="DZ29" i="1"/>
  <c r="DZ28" i="1" s="1"/>
  <c r="DZ43" i="1"/>
  <c r="DY34" i="1"/>
  <c r="DY29" i="1" s="1"/>
  <c r="DY28" i="1" s="1"/>
  <c r="DX17" i="1"/>
  <c r="DX16" i="1" s="1"/>
  <c r="DX27" i="1" s="1"/>
  <c r="DW10" i="1"/>
  <c r="DW19" i="1"/>
  <c r="DW22" i="1"/>
  <c r="DW25" i="1"/>
  <c r="DW36" i="1"/>
  <c r="EA29" i="1" l="1"/>
  <c r="EA28" i="1" s="1"/>
  <c r="DY43" i="1"/>
  <c r="DX34" i="1"/>
  <c r="DX29" i="1" s="1"/>
  <c r="DX28" i="1" s="1"/>
  <c r="DX44" i="1"/>
  <c r="DW17" i="1"/>
  <c r="DW16" i="1" s="1"/>
  <c r="DW27" i="1" s="1"/>
  <c r="DW44" i="1" s="1"/>
  <c r="DV10" i="1"/>
  <c r="DV19" i="1"/>
  <c r="DV22" i="1"/>
  <c r="DV25" i="1"/>
  <c r="DV36" i="1"/>
  <c r="DX43" i="1" l="1"/>
  <c r="DW34" i="1"/>
  <c r="DW43" i="1" s="1"/>
  <c r="DV17" i="1"/>
  <c r="DV16" i="1" s="1"/>
  <c r="DV27" i="1" s="1"/>
  <c r="DV44" i="1" s="1"/>
  <c r="DU10" i="1"/>
  <c r="DU19" i="1"/>
  <c r="DU22" i="1"/>
  <c r="DU25" i="1"/>
  <c r="DU36" i="1"/>
  <c r="DW29" i="1" l="1"/>
  <c r="DW28" i="1" s="1"/>
  <c r="DV34" i="1"/>
  <c r="DV43" i="1" s="1"/>
  <c r="DU17" i="1"/>
  <c r="DU16" i="1" s="1"/>
  <c r="DU27" i="1" s="1"/>
  <c r="DT10" i="1"/>
  <c r="DT19" i="1"/>
  <c r="DT22" i="1"/>
  <c r="DT25" i="1"/>
  <c r="DT36" i="1"/>
  <c r="DV29" i="1" l="1"/>
  <c r="DV28" i="1" s="1"/>
  <c r="DU44" i="1"/>
  <c r="DU34" i="1"/>
  <c r="DU43" i="1" s="1"/>
  <c r="DT17" i="1"/>
  <c r="DT16" i="1" s="1"/>
  <c r="DT27" i="1" s="1"/>
  <c r="DT44" i="1" s="1"/>
  <c r="DS10" i="1"/>
  <c r="DS19" i="1"/>
  <c r="DS22" i="1"/>
  <c r="DS25" i="1"/>
  <c r="DS36" i="1"/>
  <c r="DT34" i="1" l="1"/>
  <c r="DU29" i="1"/>
  <c r="DU28" i="1" s="1"/>
  <c r="DT29" i="1"/>
  <c r="DT28" i="1" s="1"/>
  <c r="DT43" i="1"/>
  <c r="DS17" i="1"/>
  <c r="DS16" i="1" s="1"/>
  <c r="DS27" i="1" s="1"/>
  <c r="DS44" i="1"/>
  <c r="DS34" i="1"/>
  <c r="DS29" i="1" s="1"/>
  <c r="DR10" i="1"/>
  <c r="DR19" i="1"/>
  <c r="DR22" i="1"/>
  <c r="DR25" i="1"/>
  <c r="DR36" i="1"/>
  <c r="DS43" i="1" l="1"/>
  <c r="DS28" i="1"/>
  <c r="DR17" i="1"/>
  <c r="DR16" i="1" s="1"/>
  <c r="DR27" i="1"/>
  <c r="DR34" i="1" s="1"/>
  <c r="DQ10" i="1"/>
  <c r="DQ19" i="1"/>
  <c r="DQ22" i="1"/>
  <c r="DQ25" i="1"/>
  <c r="DQ36" i="1"/>
  <c r="DR44" i="1" l="1"/>
  <c r="DR29" i="1"/>
  <c r="DR28" i="1" s="1"/>
  <c r="DR43" i="1"/>
  <c r="DQ17" i="1"/>
  <c r="DQ16" i="1" s="1"/>
  <c r="DQ27" i="1" s="1"/>
  <c r="DQ44" i="1" s="1"/>
  <c r="DQ34" i="1" l="1"/>
  <c r="DQ29" i="1" s="1"/>
  <c r="DQ28" i="1" s="1"/>
  <c r="DQ43" i="1" l="1"/>
  <c r="DP10" i="1" l="1"/>
  <c r="DP19" i="1"/>
  <c r="DP22" i="1"/>
  <c r="DP17" i="1" s="1"/>
  <c r="DP25" i="1"/>
  <c r="DP36" i="1"/>
  <c r="DP16" i="1" l="1"/>
  <c r="DP27" i="1" s="1"/>
  <c r="DP34" i="1" s="1"/>
  <c r="DO10" i="1"/>
  <c r="DO19" i="1"/>
  <c r="DO17" i="1" s="1"/>
  <c r="DO16" i="1" s="1"/>
  <c r="DO27" i="1" s="1"/>
  <c r="DO22" i="1"/>
  <c r="DO25" i="1"/>
  <c r="DO36" i="1"/>
  <c r="DN10" i="1"/>
  <c r="DN19" i="1"/>
  <c r="DN22" i="1"/>
  <c r="DN17" i="1" s="1"/>
  <c r="DN16" i="1" s="1"/>
  <c r="DN25" i="1"/>
  <c r="DN36" i="1"/>
  <c r="DM10" i="1"/>
  <c r="DM19" i="1"/>
  <c r="DM17" i="1" s="1"/>
  <c r="DM22" i="1"/>
  <c r="DM25" i="1"/>
  <c r="DM36" i="1"/>
  <c r="DL10" i="1"/>
  <c r="DL19" i="1"/>
  <c r="DL22" i="1"/>
  <c r="DL25" i="1"/>
  <c r="DL36" i="1"/>
  <c r="DK10" i="1"/>
  <c r="DK19" i="1"/>
  <c r="DK22" i="1"/>
  <c r="DK25" i="1"/>
  <c r="DK36" i="1"/>
  <c r="DJ10" i="1"/>
  <c r="DJ19" i="1"/>
  <c r="DJ17" i="1" s="1"/>
  <c r="DJ16" i="1" s="1"/>
  <c r="DJ22" i="1"/>
  <c r="DJ25" i="1"/>
  <c r="DJ36" i="1"/>
  <c r="DI10" i="1"/>
  <c r="DI19" i="1"/>
  <c r="DI22" i="1"/>
  <c r="DI25" i="1"/>
  <c r="DI36" i="1"/>
  <c r="DI17" i="1"/>
  <c r="DI16" i="1" s="1"/>
  <c r="DI27" i="1"/>
  <c r="DH10" i="1"/>
  <c r="DH19" i="1"/>
  <c r="DH17" i="1" s="1"/>
  <c r="DH16" i="1" s="1"/>
  <c r="DH22" i="1"/>
  <c r="DH25" i="1"/>
  <c r="DH36" i="1"/>
  <c r="DG10" i="1"/>
  <c r="DG19" i="1"/>
  <c r="DG22" i="1"/>
  <c r="DG25" i="1"/>
  <c r="DG36" i="1"/>
  <c r="DG17" i="1"/>
  <c r="DG16" i="1" s="1"/>
  <c r="DC25" i="1"/>
  <c r="DD25" i="1"/>
  <c r="DE25" i="1"/>
  <c r="DF25" i="1"/>
  <c r="DC22" i="1"/>
  <c r="DD22" i="1"/>
  <c r="DE22" i="1"/>
  <c r="DF22" i="1"/>
  <c r="DC19" i="1"/>
  <c r="DC17" i="1" s="1"/>
  <c r="DD19" i="1"/>
  <c r="DE19" i="1"/>
  <c r="DF19" i="1"/>
  <c r="DC10" i="1"/>
  <c r="DD10" i="1"/>
  <c r="DE10" i="1"/>
  <c r="DF10" i="1"/>
  <c r="DF36" i="1"/>
  <c r="DC35" i="1"/>
  <c r="DE36" i="1"/>
  <c r="DD36" i="1"/>
  <c r="DC36" i="1"/>
  <c r="DB42" i="1"/>
  <c r="DB37" i="1"/>
  <c r="DB36" i="1" s="1"/>
  <c r="DB35" i="1"/>
  <c r="DB10" i="1"/>
  <c r="DB19" i="1"/>
  <c r="DB17" i="1" s="1"/>
  <c r="DB22" i="1"/>
  <c r="DB25" i="1"/>
  <c r="DA42" i="1"/>
  <c r="DA37" i="1"/>
  <c r="DA36" i="1" s="1"/>
  <c r="DA35" i="1"/>
  <c r="DA31" i="1"/>
  <c r="DA10" i="1"/>
  <c r="DA19" i="1"/>
  <c r="DA22" i="1"/>
  <c r="DA17" i="1" s="1"/>
  <c r="DA16" i="1" s="1"/>
  <c r="DA27" i="1" s="1"/>
  <c r="DA25" i="1"/>
  <c r="CZ31" i="1"/>
  <c r="CZ42" i="1"/>
  <c r="CZ37" i="1"/>
  <c r="CZ36" i="1" s="1"/>
  <c r="CZ35" i="1"/>
  <c r="CZ10" i="1"/>
  <c r="CZ19" i="1"/>
  <c r="CZ22" i="1"/>
  <c r="CZ25" i="1"/>
  <c r="CY42" i="1"/>
  <c r="CY37" i="1"/>
  <c r="CY36" i="1" s="1"/>
  <c r="CY35" i="1"/>
  <c r="CV31" i="1"/>
  <c r="CY25" i="1"/>
  <c r="CY22" i="1"/>
  <c r="CY17" i="1" s="1"/>
  <c r="CY19" i="1"/>
  <c r="CY10" i="1"/>
  <c r="CX35" i="1"/>
  <c r="CX42" i="1"/>
  <c r="CX37" i="1"/>
  <c r="CX36" i="1" s="1"/>
  <c r="CX31" i="1"/>
  <c r="CX10" i="1"/>
  <c r="CX19" i="1"/>
  <c r="CX22" i="1"/>
  <c r="CX25" i="1"/>
  <c r="CW40" i="1"/>
  <c r="CW39" i="1"/>
  <c r="CW37" i="1"/>
  <c r="CW35" i="1"/>
  <c r="CW10" i="1"/>
  <c r="CW19" i="1"/>
  <c r="CW22" i="1"/>
  <c r="CW25" i="1"/>
  <c r="CV40" i="1"/>
  <c r="CV36" i="1" s="1"/>
  <c r="CV35" i="1"/>
  <c r="CV32" i="1"/>
  <c r="CV10" i="1"/>
  <c r="CV19" i="1"/>
  <c r="CV17" i="1" s="1"/>
  <c r="CV16" i="1" s="1"/>
  <c r="CV22" i="1"/>
  <c r="CV25" i="1"/>
  <c r="CU35" i="1"/>
  <c r="CU10" i="1"/>
  <c r="CU19" i="1"/>
  <c r="CU22" i="1"/>
  <c r="CU25" i="1"/>
  <c r="CU36" i="1"/>
  <c r="CT10" i="1"/>
  <c r="CT19" i="1"/>
  <c r="CT22" i="1"/>
  <c r="CT17" i="1" s="1"/>
  <c r="CT25" i="1"/>
  <c r="CT36" i="1"/>
  <c r="CS15" i="1"/>
  <c r="CS40" i="1"/>
  <c r="CS37" i="1"/>
  <c r="CR36" i="1"/>
  <c r="CR25" i="1"/>
  <c r="CR22" i="1"/>
  <c r="CR19" i="1"/>
  <c r="CR18" i="1"/>
  <c r="CR10" i="1"/>
  <c r="CP10" i="1"/>
  <c r="CQ10" i="1"/>
  <c r="CS10" i="1"/>
  <c r="CS19" i="1"/>
  <c r="CS22" i="1"/>
  <c r="CS25" i="1"/>
  <c r="CQ36" i="1"/>
  <c r="CQ35" i="1"/>
  <c r="CQ25" i="1"/>
  <c r="CQ22" i="1"/>
  <c r="CQ19" i="1"/>
  <c r="CM40" i="1"/>
  <c r="CM36" i="1" s="1"/>
  <c r="CP32" i="1"/>
  <c r="CP19" i="1"/>
  <c r="CP22" i="1"/>
  <c r="CP25" i="1"/>
  <c r="CP36" i="1"/>
  <c r="CP17" i="1"/>
  <c r="CP16" i="1" s="1"/>
  <c r="CO32" i="1"/>
  <c r="CO10" i="1"/>
  <c r="CO19" i="1"/>
  <c r="CO17" i="1" s="1"/>
  <c r="CO16" i="1" s="1"/>
  <c r="CO27" i="1" s="1"/>
  <c r="CO22" i="1"/>
  <c r="CO25" i="1"/>
  <c r="CO36" i="1"/>
  <c r="CL36" i="1"/>
  <c r="CN32" i="1"/>
  <c r="CM32" i="1"/>
  <c r="CM25" i="1"/>
  <c r="CM22" i="1"/>
  <c r="CM19" i="1"/>
  <c r="CM10" i="1"/>
  <c r="CN10" i="1"/>
  <c r="CN19" i="1"/>
  <c r="CN22" i="1"/>
  <c r="CN25" i="1"/>
  <c r="CN36" i="1"/>
  <c r="CL42" i="1"/>
  <c r="CL35" i="1"/>
  <c r="CL10" i="1"/>
  <c r="CL19" i="1"/>
  <c r="CL22" i="1"/>
  <c r="CL25" i="1"/>
  <c r="CK40" i="1"/>
  <c r="CK36" i="1"/>
  <c r="CK35" i="1"/>
  <c r="CK10" i="1"/>
  <c r="CK19" i="1"/>
  <c r="CK22" i="1"/>
  <c r="CK25" i="1"/>
  <c r="CJ32" i="1"/>
  <c r="CJ35" i="1"/>
  <c r="CJ39" i="1"/>
  <c r="CJ40" i="1"/>
  <c r="CJ36" i="1"/>
  <c r="CJ10" i="1"/>
  <c r="CJ19" i="1"/>
  <c r="CJ22" i="1"/>
  <c r="CJ25" i="1"/>
  <c r="CH36" i="1"/>
  <c r="CH25" i="1"/>
  <c r="CH22" i="1"/>
  <c r="CH19" i="1"/>
  <c r="CH17" i="1" s="1"/>
  <c r="CH16" i="1" s="1"/>
  <c r="CH10" i="1"/>
  <c r="CI19" i="1"/>
  <c r="CG36" i="1"/>
  <c r="CG25" i="1"/>
  <c r="CG22" i="1"/>
  <c r="CG19" i="1"/>
  <c r="CG17" i="1" s="1"/>
  <c r="CG10" i="1"/>
  <c r="CF36" i="1"/>
  <c r="CD36" i="1"/>
  <c r="CE36" i="1"/>
  <c r="CF25" i="1"/>
  <c r="CF22" i="1"/>
  <c r="CF19" i="1"/>
  <c r="CF10" i="1"/>
  <c r="CF17" i="1"/>
  <c r="CF16" i="1" s="1"/>
  <c r="CI22" i="1"/>
  <c r="CE25" i="1"/>
  <c r="CE22" i="1"/>
  <c r="CE19" i="1"/>
  <c r="CE10" i="1"/>
  <c r="CE17" i="1"/>
  <c r="CE16" i="1" s="1"/>
  <c r="CI36" i="1"/>
  <c r="CD25" i="1"/>
  <c r="CD22" i="1"/>
  <c r="CD19" i="1"/>
  <c r="CD10" i="1"/>
  <c r="CI25" i="1"/>
  <c r="CI10" i="1"/>
  <c r="CC42" i="1"/>
  <c r="CC19" i="1"/>
  <c r="CC22" i="1"/>
  <c r="CC10" i="1"/>
  <c r="CC25" i="1"/>
  <c r="CC36" i="1"/>
  <c r="CC17" i="1"/>
  <c r="CC16" i="1"/>
  <c r="CC27" i="1" s="1"/>
  <c r="CB10" i="1"/>
  <c r="CB19" i="1"/>
  <c r="CB22" i="1"/>
  <c r="CB17" i="1" s="1"/>
  <c r="CB16" i="1" s="1"/>
  <c r="CB27" i="1" s="1"/>
  <c r="CB25" i="1"/>
  <c r="CB36" i="1"/>
  <c r="CA10" i="1"/>
  <c r="CA19" i="1"/>
  <c r="CA22" i="1"/>
  <c r="CA25" i="1"/>
  <c r="CA36" i="1"/>
  <c r="BZ10" i="1"/>
  <c r="BZ19" i="1"/>
  <c r="BZ22" i="1"/>
  <c r="BZ17" i="1" s="1"/>
  <c r="BZ25" i="1"/>
  <c r="BZ36" i="1"/>
  <c r="BY10" i="1"/>
  <c r="BY19" i="1"/>
  <c r="BY22" i="1"/>
  <c r="BY25" i="1"/>
  <c r="BY36" i="1"/>
  <c r="BX36" i="1"/>
  <c r="BX10" i="1"/>
  <c r="BX19" i="1"/>
  <c r="BX17" i="1" s="1"/>
  <c r="BX16" i="1" s="1"/>
  <c r="BX22" i="1"/>
  <c r="BX25" i="1"/>
  <c r="BW10" i="1"/>
  <c r="BW19" i="1"/>
  <c r="BW22" i="1"/>
  <c r="BW25" i="1"/>
  <c r="BW36" i="1"/>
  <c r="BW17" i="1"/>
  <c r="BW16" i="1" s="1"/>
  <c r="BV10" i="1"/>
  <c r="BV19" i="1"/>
  <c r="BV17" i="1" s="1"/>
  <c r="BV22" i="1"/>
  <c r="BV25" i="1"/>
  <c r="BV36" i="1"/>
  <c r="BU10" i="1"/>
  <c r="BU19" i="1"/>
  <c r="BU22" i="1"/>
  <c r="BU25" i="1"/>
  <c r="BU36" i="1"/>
  <c r="BT10" i="1"/>
  <c r="BT19" i="1"/>
  <c r="BT22" i="1"/>
  <c r="BT17" i="1" s="1"/>
  <c r="BT25" i="1"/>
  <c r="BT36" i="1"/>
  <c r="BS10" i="1"/>
  <c r="BS19" i="1"/>
  <c r="BS22" i="1"/>
  <c r="BS17" i="1" s="1"/>
  <c r="BS16" i="1" s="1"/>
  <c r="BS25" i="1"/>
  <c r="BS36" i="1"/>
  <c r="BR19" i="1"/>
  <c r="BR22" i="1"/>
  <c r="BR10" i="1"/>
  <c r="BR25" i="1"/>
  <c r="BR36" i="1"/>
  <c r="BQ19" i="1"/>
  <c r="BQ17" i="1" s="1"/>
  <c r="BQ16" i="1" s="1"/>
  <c r="BQ22" i="1"/>
  <c r="BQ10" i="1"/>
  <c r="BQ25" i="1"/>
  <c r="BQ36" i="1"/>
  <c r="BP10" i="1"/>
  <c r="BP19" i="1"/>
  <c r="BP22" i="1"/>
  <c r="BP25" i="1"/>
  <c r="BP36" i="1"/>
  <c r="BP17" i="1"/>
  <c r="BP16" i="1" s="1"/>
  <c r="BM25" i="1"/>
  <c r="BN25" i="1"/>
  <c r="BO25" i="1"/>
  <c r="BM36" i="1"/>
  <c r="BN36" i="1"/>
  <c r="BO36" i="1"/>
  <c r="BO10" i="1"/>
  <c r="BO19" i="1"/>
  <c r="BO22" i="1"/>
  <c r="BN10" i="1"/>
  <c r="BN27" i="1" s="1"/>
  <c r="BN19" i="1"/>
  <c r="BN17" i="1" s="1"/>
  <c r="BN16" i="1" s="1"/>
  <c r="BN22" i="1"/>
  <c r="BM10" i="1"/>
  <c r="BM19" i="1"/>
  <c r="BM22" i="1"/>
  <c r="BL10" i="1"/>
  <c r="BL25" i="1"/>
  <c r="BL36" i="1"/>
  <c r="BL19" i="1"/>
  <c r="BL17" i="1" s="1"/>
  <c r="BL16" i="1" s="1"/>
  <c r="BL27" i="1" s="1"/>
  <c r="BL22" i="1"/>
  <c r="BK10" i="1"/>
  <c r="BK27" i="1" s="1"/>
  <c r="BK19" i="1"/>
  <c r="BK22" i="1"/>
  <c r="BK25" i="1"/>
  <c r="BK17" i="1"/>
  <c r="BK16" i="1" s="1"/>
  <c r="BK36" i="1"/>
  <c r="BJ10" i="1"/>
  <c r="BJ19" i="1"/>
  <c r="BJ22" i="1"/>
  <c r="BJ25" i="1"/>
  <c r="BJ36" i="1"/>
  <c r="BI25" i="1"/>
  <c r="BI36" i="1"/>
  <c r="BI10" i="1"/>
  <c r="BI19" i="1"/>
  <c r="BI22" i="1"/>
  <c r="BI17" i="1"/>
  <c r="BI16" i="1" s="1"/>
  <c r="BI27" i="1" s="1"/>
  <c r="BH10" i="1"/>
  <c r="BH19" i="1"/>
  <c r="BH17" i="1" s="1"/>
  <c r="BH16" i="1" s="1"/>
  <c r="BH22" i="1"/>
  <c r="BH25" i="1"/>
  <c r="BH36" i="1"/>
  <c r="BG36" i="1"/>
  <c r="BG25" i="1"/>
  <c r="BF22" i="1"/>
  <c r="BG22" i="1"/>
  <c r="BG19" i="1"/>
  <c r="BG10" i="1"/>
  <c r="BF40" i="1"/>
  <c r="BF36" i="1" s="1"/>
  <c r="BF35" i="1"/>
  <c r="BF10" i="1"/>
  <c r="BF19" i="1"/>
  <c r="BF17" i="1" s="1"/>
  <c r="BF16" i="1" s="1"/>
  <c r="BF27" i="1" s="1"/>
  <c r="BF25" i="1"/>
  <c r="BE38" i="1"/>
  <c r="BE36" i="1" s="1"/>
  <c r="BE10" i="1"/>
  <c r="BE19" i="1"/>
  <c r="BE17" i="1" s="1"/>
  <c r="BE16" i="1" s="1"/>
  <c r="BE22" i="1"/>
  <c r="BE25" i="1"/>
  <c r="BD22" i="1"/>
  <c r="BD19" i="1"/>
  <c r="BD10" i="1"/>
  <c r="BD25" i="1"/>
  <c r="BD36" i="1"/>
  <c r="BC36" i="1"/>
  <c r="AW36" i="1"/>
  <c r="BA36" i="1"/>
  <c r="BB36" i="1"/>
  <c r="BC19" i="1"/>
  <c r="BC10" i="1"/>
  <c r="BC22" i="1"/>
  <c r="BC25" i="1"/>
  <c r="BC17" i="1"/>
  <c r="BB10" i="1"/>
  <c r="BB35" i="1"/>
  <c r="BB19" i="1"/>
  <c r="BB17" i="1" s="1"/>
  <c r="BB16" i="1" s="1"/>
  <c r="BB22" i="1"/>
  <c r="BB25" i="1"/>
  <c r="BA10" i="1"/>
  <c r="BA19" i="1"/>
  <c r="BA22" i="1"/>
  <c r="BA25" i="1"/>
  <c r="AZ19" i="1"/>
  <c r="AZ36" i="1"/>
  <c r="AZ10" i="1"/>
  <c r="AZ22" i="1"/>
  <c r="AZ25" i="1"/>
  <c r="AY36" i="1"/>
  <c r="AY10" i="1"/>
  <c r="AY19" i="1"/>
  <c r="AY17" i="1" s="1"/>
  <c r="AY16" i="1" s="1"/>
  <c r="AY27" i="1" s="1"/>
  <c r="AY22" i="1"/>
  <c r="AY25" i="1"/>
  <c r="AX10" i="1"/>
  <c r="AX19" i="1"/>
  <c r="AX22" i="1"/>
  <c r="AX25" i="1"/>
  <c r="AX36" i="1"/>
  <c r="O37" i="1"/>
  <c r="O36" i="1" s="1"/>
  <c r="M37" i="1"/>
  <c r="M36" i="1" s="1"/>
  <c r="K37" i="1"/>
  <c r="K36" i="1" s="1"/>
  <c r="P36" i="1"/>
  <c r="N36" i="1"/>
  <c r="L36" i="1"/>
  <c r="J36" i="1"/>
  <c r="I36" i="1"/>
  <c r="H36" i="1"/>
  <c r="G36" i="1"/>
  <c r="F36" i="1"/>
  <c r="E36" i="1"/>
  <c r="P25" i="1"/>
  <c r="O25" i="1"/>
  <c r="N25" i="1"/>
  <c r="M25" i="1"/>
  <c r="L25" i="1"/>
  <c r="K25" i="1"/>
  <c r="J25" i="1"/>
  <c r="I25" i="1"/>
  <c r="H25" i="1"/>
  <c r="G25" i="1"/>
  <c r="F25" i="1"/>
  <c r="E25" i="1"/>
  <c r="P22" i="1"/>
  <c r="O22" i="1"/>
  <c r="N22" i="1"/>
  <c r="N17" i="1" s="1"/>
  <c r="M22" i="1"/>
  <c r="L22" i="1"/>
  <c r="K22" i="1"/>
  <c r="J22" i="1"/>
  <c r="I22" i="1"/>
  <c r="H22" i="1"/>
  <c r="G22" i="1"/>
  <c r="F22" i="1"/>
  <c r="E22" i="1"/>
  <c r="P19" i="1"/>
  <c r="P17" i="1" s="1"/>
  <c r="P16" i="1" s="1"/>
  <c r="O19" i="1"/>
  <c r="O17" i="1"/>
  <c r="O16" i="1" s="1"/>
  <c r="N19" i="1"/>
  <c r="M19" i="1"/>
  <c r="M17" i="1"/>
  <c r="M16" i="1" s="1"/>
  <c r="L19" i="1"/>
  <c r="L17" i="1" s="1"/>
  <c r="L16" i="1" s="1"/>
  <c r="K19" i="1"/>
  <c r="J19" i="1"/>
  <c r="I19" i="1"/>
  <c r="I17" i="1" s="1"/>
  <c r="I16" i="1" s="1"/>
  <c r="H19" i="1"/>
  <c r="H17" i="1" s="1"/>
  <c r="H16" i="1" s="1"/>
  <c r="G19" i="1"/>
  <c r="G17" i="1" s="1"/>
  <c r="G16" i="1" s="1"/>
  <c r="G27" i="1" s="1"/>
  <c r="F19" i="1"/>
  <c r="E19" i="1"/>
  <c r="P10" i="1"/>
  <c r="P27" i="1" s="1"/>
  <c r="O10" i="1"/>
  <c r="N10" i="1"/>
  <c r="M10" i="1"/>
  <c r="L10" i="1"/>
  <c r="L27" i="1" s="1"/>
  <c r="K10" i="1"/>
  <c r="J10" i="1"/>
  <c r="I10" i="1"/>
  <c r="H10" i="1"/>
  <c r="G10" i="1"/>
  <c r="F10" i="1"/>
  <c r="E10" i="1"/>
  <c r="J17" i="1"/>
  <c r="J16" i="1" s="1"/>
  <c r="J27" i="1" s="1"/>
  <c r="O27" i="1"/>
  <c r="AX17" i="1"/>
  <c r="AX16" i="1" s="1"/>
  <c r="AB36" i="1"/>
  <c r="AA36" i="1"/>
  <c r="Z36" i="1"/>
  <c r="Y36" i="1"/>
  <c r="X36" i="1"/>
  <c r="W36" i="1"/>
  <c r="V36" i="1"/>
  <c r="U36" i="1"/>
  <c r="T36" i="1"/>
  <c r="S36" i="1"/>
  <c r="R36" i="1"/>
  <c r="Q36" i="1"/>
  <c r="AB25" i="1"/>
  <c r="AA25" i="1"/>
  <c r="Z25" i="1"/>
  <c r="Y25" i="1"/>
  <c r="X25" i="1"/>
  <c r="W25" i="1"/>
  <c r="V25" i="1"/>
  <c r="U25" i="1"/>
  <c r="T25" i="1"/>
  <c r="S25" i="1"/>
  <c r="R25" i="1"/>
  <c r="Q25" i="1"/>
  <c r="AB22" i="1"/>
  <c r="AA22" i="1"/>
  <c r="Z22" i="1"/>
  <c r="Y22" i="1"/>
  <c r="Y17" i="1" s="1"/>
  <c r="Y16" i="1" s="1"/>
  <c r="X22" i="1"/>
  <c r="W22" i="1"/>
  <c r="V22" i="1"/>
  <c r="U22" i="1"/>
  <c r="T22" i="1"/>
  <c r="S22" i="1"/>
  <c r="R22" i="1"/>
  <c r="Q22" i="1"/>
  <c r="Q17" i="1" s="1"/>
  <c r="Q16" i="1" s="1"/>
  <c r="Q27" i="1" s="1"/>
  <c r="AB19" i="1"/>
  <c r="AA19" i="1"/>
  <c r="AA17" i="1"/>
  <c r="AA16" i="1" s="1"/>
  <c r="Z19" i="1"/>
  <c r="Z17" i="1" s="1"/>
  <c r="Z16" i="1" s="1"/>
  <c r="Y19" i="1"/>
  <c r="X19" i="1"/>
  <c r="X17" i="1" s="1"/>
  <c r="X16" i="1" s="1"/>
  <c r="W19" i="1"/>
  <c r="W17" i="1" s="1"/>
  <c r="W16" i="1" s="1"/>
  <c r="V19" i="1"/>
  <c r="V17" i="1" s="1"/>
  <c r="V16" i="1" s="1"/>
  <c r="V27" i="1" s="1"/>
  <c r="U19" i="1"/>
  <c r="T19" i="1"/>
  <c r="S19" i="1"/>
  <c r="S17" i="1" s="1"/>
  <c r="S16" i="1" s="1"/>
  <c r="S27" i="1" s="1"/>
  <c r="R19" i="1"/>
  <c r="Q19" i="1"/>
  <c r="AB17" i="1"/>
  <c r="AB16" i="1" s="1"/>
  <c r="AB10" i="1"/>
  <c r="AA10" i="1"/>
  <c r="Z10" i="1"/>
  <c r="Y10" i="1"/>
  <c r="X10" i="1"/>
  <c r="X27" i="1"/>
  <c r="X44" i="1" s="1"/>
  <c r="W10" i="1"/>
  <c r="V10" i="1"/>
  <c r="U10" i="1"/>
  <c r="T10" i="1"/>
  <c r="S10" i="1"/>
  <c r="R10" i="1"/>
  <c r="Q10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N22" i="1"/>
  <c r="AM22" i="1"/>
  <c r="AL22" i="1"/>
  <c r="AK22" i="1"/>
  <c r="AJ22" i="1"/>
  <c r="AI22" i="1"/>
  <c r="AI17" i="1" s="1"/>
  <c r="AI16" i="1" s="1"/>
  <c r="AH22" i="1"/>
  <c r="AG22" i="1"/>
  <c r="AF22" i="1"/>
  <c r="AE22" i="1"/>
  <c r="AE17" i="1" s="1"/>
  <c r="AE16" i="1" s="1"/>
  <c r="AD22" i="1"/>
  <c r="AC22" i="1"/>
  <c r="AC17" i="1" s="1"/>
  <c r="AC16" i="1" s="1"/>
  <c r="AC27" i="1" s="1"/>
  <c r="AN19" i="1"/>
  <c r="AM19" i="1"/>
  <c r="AM17" i="1"/>
  <c r="AM16" i="1" s="1"/>
  <c r="AM27" i="1" s="1"/>
  <c r="AL19" i="1"/>
  <c r="AK19" i="1"/>
  <c r="AJ19" i="1"/>
  <c r="AI19" i="1"/>
  <c r="AH19" i="1"/>
  <c r="AG19" i="1"/>
  <c r="AF19" i="1"/>
  <c r="AF17" i="1" s="1"/>
  <c r="AF16" i="1"/>
  <c r="AF27" i="1" s="1"/>
  <c r="AE19" i="1"/>
  <c r="AD19" i="1"/>
  <c r="AD17" i="1" s="1"/>
  <c r="AD16" i="1" s="1"/>
  <c r="AC19" i="1"/>
  <c r="AN17" i="1"/>
  <c r="AN16" i="1" s="1"/>
  <c r="AN10" i="1"/>
  <c r="AN27" i="1" s="1"/>
  <c r="AM10" i="1"/>
  <c r="AL10" i="1"/>
  <c r="AK10" i="1"/>
  <c r="AJ10" i="1"/>
  <c r="AI10" i="1"/>
  <c r="AH10" i="1"/>
  <c r="AG10" i="1"/>
  <c r="AF10" i="1"/>
  <c r="AE10" i="1"/>
  <c r="AE27" i="1" s="1"/>
  <c r="AD10" i="1"/>
  <c r="AC10" i="1"/>
  <c r="AH17" i="1"/>
  <c r="AH16" i="1" s="1"/>
  <c r="AH27" i="1" s="1"/>
  <c r="AW10" i="1"/>
  <c r="AW19" i="1"/>
  <c r="AW22" i="1"/>
  <c r="AW25" i="1"/>
  <c r="AW17" i="1"/>
  <c r="AW16" i="1" s="1"/>
  <c r="AP10" i="1"/>
  <c r="AQ10" i="1"/>
  <c r="AR10" i="1"/>
  <c r="AS10" i="1"/>
  <c r="AT10" i="1"/>
  <c r="AU10" i="1"/>
  <c r="AV10" i="1"/>
  <c r="AO10" i="1"/>
  <c r="AV36" i="1"/>
  <c r="AU36" i="1"/>
  <c r="AT36" i="1"/>
  <c r="AS36" i="1"/>
  <c r="AR36" i="1"/>
  <c r="AQ36" i="1"/>
  <c r="AP36" i="1"/>
  <c r="AO36" i="1"/>
  <c r="AV25" i="1"/>
  <c r="AU25" i="1"/>
  <c r="AT25" i="1"/>
  <c r="AS25" i="1"/>
  <c r="AR25" i="1"/>
  <c r="AQ25" i="1"/>
  <c r="AP25" i="1"/>
  <c r="AO25" i="1"/>
  <c r="AV22" i="1"/>
  <c r="AV17" i="1" s="1"/>
  <c r="AV16" i="1" s="1"/>
  <c r="AV27" i="1" s="1"/>
  <c r="AV34" i="1" s="1"/>
  <c r="AU22" i="1"/>
  <c r="AU17" i="1" s="1"/>
  <c r="AU16" i="1" s="1"/>
  <c r="AT22" i="1"/>
  <c r="AS22" i="1"/>
  <c r="AR22" i="1"/>
  <c r="AQ22" i="1"/>
  <c r="AP22" i="1"/>
  <c r="AO22" i="1"/>
  <c r="AV19" i="1"/>
  <c r="AU19" i="1"/>
  <c r="AT19" i="1"/>
  <c r="AT17" i="1" s="1"/>
  <c r="AT16" i="1" s="1"/>
  <c r="AS19" i="1"/>
  <c r="AS17" i="1" s="1"/>
  <c r="AS16" i="1" s="1"/>
  <c r="AS27" i="1" s="1"/>
  <c r="AR19" i="1"/>
  <c r="AR17" i="1" s="1"/>
  <c r="AR16" i="1" s="1"/>
  <c r="AR27" i="1" s="1"/>
  <c r="AQ19" i="1"/>
  <c r="AP19" i="1"/>
  <c r="AP17" i="1" s="1"/>
  <c r="AO19" i="1"/>
  <c r="AO17" i="1" s="1"/>
  <c r="D6" i="1"/>
  <c r="D5" i="1"/>
  <c r="AN44" i="1" l="1"/>
  <c r="AN34" i="1"/>
  <c r="AN29" i="1" s="1"/>
  <c r="AN28" i="1" s="1"/>
  <c r="BN34" i="1"/>
  <c r="BN44" i="1"/>
  <c r="CF27" i="1"/>
  <c r="DJ27" i="1"/>
  <c r="DO44" i="1"/>
  <c r="DO34" i="1"/>
  <c r="DO29" i="1" s="1"/>
  <c r="DO28" i="1" s="1"/>
  <c r="G44" i="1"/>
  <c r="G34" i="1"/>
  <c r="S34" i="1"/>
  <c r="S29" i="1" s="1"/>
  <c r="S28" i="1" s="1"/>
  <c r="S44" i="1"/>
  <c r="U17" i="1"/>
  <c r="U16" i="1" s="1"/>
  <c r="BC16" i="1"/>
  <c r="BC27" i="1" s="1"/>
  <c r="BO17" i="1"/>
  <c r="CA17" i="1"/>
  <c r="CA16" i="1" s="1"/>
  <c r="CA27" i="1" s="1"/>
  <c r="CA44" i="1" s="1"/>
  <c r="CM17" i="1"/>
  <c r="CU17" i="1"/>
  <c r="CU16" i="1" s="1"/>
  <c r="BB27" i="1"/>
  <c r="BB44" i="1" s="1"/>
  <c r="AG17" i="1"/>
  <c r="AG16" i="1" s="1"/>
  <c r="AG27" i="1" s="1"/>
  <c r="K17" i="1"/>
  <c r="K16" i="1" s="1"/>
  <c r="K27" i="1" s="1"/>
  <c r="BD17" i="1"/>
  <c r="BD16" i="1" s="1"/>
  <c r="BD27" i="1" s="1"/>
  <c r="CE27" i="1"/>
  <c r="CS36" i="1"/>
  <c r="CW17" i="1"/>
  <c r="CW16" i="1" s="1"/>
  <c r="DC16" i="1"/>
  <c r="DC27" i="1" s="1"/>
  <c r="BA17" i="1"/>
  <c r="BA16" i="1" s="1"/>
  <c r="BY17" i="1"/>
  <c r="BY16" i="1" s="1"/>
  <c r="BY27" i="1" s="1"/>
  <c r="CS17" i="1"/>
  <c r="CS16" i="1" s="1"/>
  <c r="CS27" i="1" s="1"/>
  <c r="DF17" i="1"/>
  <c r="DF16" i="1" s="1"/>
  <c r="DF27" i="1" s="1"/>
  <c r="DM16" i="1"/>
  <c r="DM27" i="1" s="1"/>
  <c r="DM34" i="1" s="1"/>
  <c r="AX27" i="1"/>
  <c r="BP27" i="1"/>
  <c r="BP34" i="1" s="1"/>
  <c r="AU27" i="1"/>
  <c r="AU34" i="1" s="1"/>
  <c r="AL17" i="1"/>
  <c r="AL16" i="1" s="1"/>
  <c r="AJ17" i="1"/>
  <c r="AJ16" i="1" s="1"/>
  <c r="AJ27" i="1" s="1"/>
  <c r="AB27" i="1"/>
  <c r="F27" i="1"/>
  <c r="CW36" i="1"/>
  <c r="DE17" i="1"/>
  <c r="DE16" i="1" s="1"/>
  <c r="DE27" i="1" s="1"/>
  <c r="M27" i="1"/>
  <c r="AQ17" i="1"/>
  <c r="AQ16" i="1" s="1"/>
  <c r="AQ27" i="1" s="1"/>
  <c r="AQ44" i="1" s="1"/>
  <c r="AT27" i="1"/>
  <c r="AK17" i="1"/>
  <c r="AK16" i="1" s="1"/>
  <c r="AK27" i="1" s="1"/>
  <c r="X34" i="1"/>
  <c r="X29" i="1" s="1"/>
  <c r="X28" i="1" s="1"/>
  <c r="BA27" i="1"/>
  <c r="BA34" i="1" s="1"/>
  <c r="BM17" i="1"/>
  <c r="BM16" i="1" s="1"/>
  <c r="BM27" i="1" s="1"/>
  <c r="BU17" i="1"/>
  <c r="BU16" i="1" s="1"/>
  <c r="DD17" i="1"/>
  <c r="DD16" i="1" s="1"/>
  <c r="DK17" i="1"/>
  <c r="DK16" i="1" s="1"/>
  <c r="DK27" i="1" s="1"/>
  <c r="F17" i="1"/>
  <c r="F16" i="1" s="1"/>
  <c r="N16" i="1"/>
  <c r="N27" i="1" s="1"/>
  <c r="N44" i="1" s="1"/>
  <c r="CI17" i="1"/>
  <c r="CI16" i="1" s="1"/>
  <c r="CI27" i="1" s="1"/>
  <c r="O34" i="1"/>
  <c r="O43" i="1" s="1"/>
  <c r="R17" i="1"/>
  <c r="R16" i="1" s="1"/>
  <c r="R27" i="1" s="1"/>
  <c r="R44" i="1" s="1"/>
  <c r="O44" i="1"/>
  <c r="BZ16" i="1"/>
  <c r="BZ27" i="1" s="1"/>
  <c r="BZ34" i="1" s="1"/>
  <c r="CG16" i="1"/>
  <c r="CG27" i="1" s="1"/>
  <c r="CK17" i="1"/>
  <c r="CK16" i="1" s="1"/>
  <c r="CK27" i="1" s="1"/>
  <c r="CV27" i="1"/>
  <c r="DN27" i="1"/>
  <c r="DP44" i="1"/>
  <c r="AP16" i="1"/>
  <c r="AP27" i="1" s="1"/>
  <c r="T17" i="1"/>
  <c r="T16" i="1" s="1"/>
  <c r="T27" i="1" s="1"/>
  <c r="BQ27" i="1"/>
  <c r="BS27" i="1"/>
  <c r="BS34" i="1" s="1"/>
  <c r="CD27" i="1"/>
  <c r="CD34" i="1" s="1"/>
  <c r="CJ17" i="1"/>
  <c r="CJ16" i="1" s="1"/>
  <c r="CJ27" i="1" s="1"/>
  <c r="CR17" i="1"/>
  <c r="CR16" i="1" s="1"/>
  <c r="CR27" i="1" s="1"/>
  <c r="CX17" i="1"/>
  <c r="CX16" i="1" s="1"/>
  <c r="CX27" i="1" s="1"/>
  <c r="CX34" i="1" s="1"/>
  <c r="CX29" i="1" s="1"/>
  <c r="CX28" i="1" s="1"/>
  <c r="CD17" i="1"/>
  <c r="CD16" i="1" s="1"/>
  <c r="DD27" i="1"/>
  <c r="DD34" i="1" s="1"/>
  <c r="J44" i="1"/>
  <c r="J34" i="1"/>
  <c r="CB44" i="1"/>
  <c r="CB34" i="1"/>
  <c r="DF44" i="1"/>
  <c r="DF34" i="1"/>
  <c r="R34" i="1"/>
  <c r="T44" i="1"/>
  <c r="T34" i="1"/>
  <c r="P44" i="1"/>
  <c r="P34" i="1"/>
  <c r="BS44" i="1"/>
  <c r="AF34" i="1"/>
  <c r="AF44" i="1"/>
  <c r="DK44" i="1"/>
  <c r="DK34" i="1"/>
  <c r="CI44" i="1"/>
  <c r="CI34" i="1"/>
  <c r="CO34" i="1"/>
  <c r="CO43" i="1" s="1"/>
  <c r="CO44" i="1"/>
  <c r="AV44" i="1"/>
  <c r="AC34" i="1"/>
  <c r="AC44" i="1"/>
  <c r="I27" i="1"/>
  <c r="BL34" i="1"/>
  <c r="BL44" i="1"/>
  <c r="BT16" i="1"/>
  <c r="BT27" i="1" s="1"/>
  <c r="DD44" i="1"/>
  <c r="CK44" i="1"/>
  <c r="CK34" i="1"/>
  <c r="CQ17" i="1"/>
  <c r="CQ16" i="1" s="1"/>
  <c r="CQ27" i="1" s="1"/>
  <c r="AE34" i="1"/>
  <c r="AE44" i="1"/>
  <c r="E27" i="1"/>
  <c r="AR44" i="1"/>
  <c r="AR34" i="1"/>
  <c r="F44" i="1"/>
  <c r="F34" i="1"/>
  <c r="AX44" i="1"/>
  <c r="AX34" i="1"/>
  <c r="BN29" i="1"/>
  <c r="BN28" i="1" s="1"/>
  <c r="BN43" i="1"/>
  <c r="CC34" i="1"/>
  <c r="CC44" i="1"/>
  <c r="AN43" i="1"/>
  <c r="Y27" i="1"/>
  <c r="AY34" i="1"/>
  <c r="AY44" i="1"/>
  <c r="BF34" i="1"/>
  <c r="BF44" i="1"/>
  <c r="CD44" i="1"/>
  <c r="DA44" i="1"/>
  <c r="DA34" i="1"/>
  <c r="DA43" i="1" s="1"/>
  <c r="AH34" i="1"/>
  <c r="AH44" i="1"/>
  <c r="AV29" i="1"/>
  <c r="AV28" i="1" s="1"/>
  <c r="AV43" i="1"/>
  <c r="Q34" i="1"/>
  <c r="Q44" i="1"/>
  <c r="DJ44" i="1"/>
  <c r="DJ34" i="1"/>
  <c r="DN34" i="1"/>
  <c r="DN44" i="1"/>
  <c r="AM34" i="1"/>
  <c r="AM44" i="1"/>
  <c r="V34" i="1"/>
  <c r="V44" i="1"/>
  <c r="BI44" i="1"/>
  <c r="BI34" i="1"/>
  <c r="CE44" i="1"/>
  <c r="CE34" i="1"/>
  <c r="AJ44" i="1"/>
  <c r="AJ34" i="1"/>
  <c r="X43" i="1"/>
  <c r="BE27" i="1"/>
  <c r="BM44" i="1"/>
  <c r="BM34" i="1"/>
  <c r="DE44" i="1"/>
  <c r="DE34" i="1"/>
  <c r="AB44" i="1"/>
  <c r="AB34" i="1"/>
  <c r="CS44" i="1"/>
  <c r="CS34" i="1"/>
  <c r="AL27" i="1"/>
  <c r="BK44" i="1"/>
  <c r="BK34" i="1"/>
  <c r="CA34" i="1"/>
  <c r="CU27" i="1"/>
  <c r="AS34" i="1"/>
  <c r="AS44" i="1"/>
  <c r="L34" i="1"/>
  <c r="L44" i="1"/>
  <c r="BB34" i="1"/>
  <c r="BJ17" i="1"/>
  <c r="BJ16" i="1" s="1"/>
  <c r="BJ27" i="1" s="1"/>
  <c r="BX27" i="1"/>
  <c r="CL17" i="1"/>
  <c r="CL16" i="1" s="1"/>
  <c r="CZ17" i="1"/>
  <c r="CZ16" i="1" s="1"/>
  <c r="CZ27" i="1" s="1"/>
  <c r="CV34" i="1"/>
  <c r="CV43" i="1" s="1"/>
  <c r="CV44" i="1"/>
  <c r="DH27" i="1"/>
  <c r="CL27" i="1"/>
  <c r="DI44" i="1"/>
  <c r="DI34" i="1"/>
  <c r="AO16" i="1"/>
  <c r="AO27" i="1" s="1"/>
  <c r="AZ17" i="1"/>
  <c r="AZ16" i="1" s="1"/>
  <c r="BV16" i="1"/>
  <c r="E17" i="1"/>
  <c r="E16" i="1" s="1"/>
  <c r="CM16" i="1"/>
  <c r="CM27" i="1" s="1"/>
  <c r="CT16" i="1"/>
  <c r="CT27" i="1" s="1"/>
  <c r="BG17" i="1"/>
  <c r="BG16" i="1" s="1"/>
  <c r="BG27" i="1" s="1"/>
  <c r="CH27" i="1"/>
  <c r="DL17" i="1"/>
  <c r="DL16" i="1" s="1"/>
  <c r="DL27" i="1" s="1"/>
  <c r="Z27" i="1"/>
  <c r="BW27" i="1"/>
  <c r="U27" i="1"/>
  <c r="G29" i="1"/>
  <c r="G28" i="1" s="1"/>
  <c r="G43" i="1"/>
  <c r="BO16" i="1"/>
  <c r="BO27" i="1" s="1"/>
  <c r="BR17" i="1"/>
  <c r="BR16" i="1" s="1"/>
  <c r="BR27" i="1" s="1"/>
  <c r="AT44" i="1"/>
  <c r="AT34" i="1"/>
  <c r="AW27" i="1"/>
  <c r="AI27" i="1"/>
  <c r="BH27" i="1"/>
  <c r="H27" i="1"/>
  <c r="CW27" i="1"/>
  <c r="DB16" i="1"/>
  <c r="DB27" i="1" s="1"/>
  <c r="W27" i="1"/>
  <c r="BV27" i="1"/>
  <c r="CN17" i="1"/>
  <c r="CN16" i="1" s="1"/>
  <c r="CN27" i="1" s="1"/>
  <c r="CP27" i="1"/>
  <c r="AD27" i="1"/>
  <c r="BU27" i="1"/>
  <c r="DG27" i="1"/>
  <c r="AA27" i="1"/>
  <c r="AZ27" i="1"/>
  <c r="CY16" i="1"/>
  <c r="CY27" i="1" s="1"/>
  <c r="DP43" i="1"/>
  <c r="DP29" i="1"/>
  <c r="DP28" i="1" s="1"/>
  <c r="BD34" i="1" l="1"/>
  <c r="BD44" i="1"/>
  <c r="AP44" i="1"/>
  <c r="AP34" i="1"/>
  <c r="CX44" i="1"/>
  <c r="AG34" i="1"/>
  <c r="AG44" i="1"/>
  <c r="AU44" i="1"/>
  <c r="CX43" i="1"/>
  <c r="BQ44" i="1"/>
  <c r="BQ34" i="1"/>
  <c r="M34" i="1"/>
  <c r="M44" i="1"/>
  <c r="BZ44" i="1"/>
  <c r="S43" i="1"/>
  <c r="CF44" i="1"/>
  <c r="CF34" i="1"/>
  <c r="BA44" i="1"/>
  <c r="O29" i="1"/>
  <c r="O28" i="1" s="1"/>
  <c r="DO43" i="1"/>
  <c r="N34" i="1"/>
  <c r="N43" i="1" s="1"/>
  <c r="DM44" i="1"/>
  <c r="BP44" i="1"/>
  <c r="AQ34" i="1"/>
  <c r="AQ43" i="1" s="1"/>
  <c r="CV29" i="1"/>
  <c r="CV28" i="1" s="1"/>
  <c r="CR34" i="1"/>
  <c r="CR44" i="1"/>
  <c r="CM34" i="1"/>
  <c r="CM44" i="1"/>
  <c r="DB34" i="1"/>
  <c r="DB44" i="1"/>
  <c r="CL34" i="1"/>
  <c r="CL44" i="1"/>
  <c r="E34" i="1"/>
  <c r="E44" i="1"/>
  <c r="BV34" i="1"/>
  <c r="BV44" i="1"/>
  <c r="DH44" i="1"/>
  <c r="DH34" i="1"/>
  <c r="AF29" i="1"/>
  <c r="AF28" i="1" s="1"/>
  <c r="AF43" i="1"/>
  <c r="W34" i="1"/>
  <c r="W44" i="1"/>
  <c r="CS43" i="1"/>
  <c r="CS29" i="1"/>
  <c r="CS28" i="1" s="1"/>
  <c r="AA34" i="1"/>
  <c r="AA44" i="1"/>
  <c r="CT44" i="1"/>
  <c r="CT34" i="1"/>
  <c r="CW44" i="1"/>
  <c r="CW34" i="1"/>
  <c r="AB43" i="1"/>
  <c r="AB29" i="1"/>
  <c r="AB28" i="1" s="1"/>
  <c r="CD43" i="1"/>
  <c r="CD29" i="1"/>
  <c r="CD28" i="1" s="1"/>
  <c r="CN34" i="1"/>
  <c r="CN44" i="1"/>
  <c r="DC44" i="1"/>
  <c r="DC34" i="1"/>
  <c r="DL34" i="1"/>
  <c r="DL44" i="1"/>
  <c r="BI43" i="1"/>
  <c r="BI29" i="1"/>
  <c r="BI28" i="1" s="1"/>
  <c r="F43" i="1"/>
  <c r="F29" i="1"/>
  <c r="F28" i="1" s="1"/>
  <c r="CQ34" i="1"/>
  <c r="CQ44" i="1"/>
  <c r="BL29" i="1"/>
  <c r="BL28" i="1" s="1"/>
  <c r="BL43" i="1"/>
  <c r="CI29" i="1"/>
  <c r="CI28" i="1" s="1"/>
  <c r="CI43" i="1"/>
  <c r="R43" i="1"/>
  <c r="R29" i="1"/>
  <c r="R28" i="1" s="1"/>
  <c r="BU34" i="1"/>
  <c r="BU44" i="1"/>
  <c r="H34" i="1"/>
  <c r="H44" i="1"/>
  <c r="U34" i="1"/>
  <c r="U44" i="1"/>
  <c r="CJ44" i="1"/>
  <c r="CJ34" i="1"/>
  <c r="DE29" i="1"/>
  <c r="DE28" i="1" s="1"/>
  <c r="DE43" i="1"/>
  <c r="BA29" i="1"/>
  <c r="BA28" i="1" s="1"/>
  <c r="BA43" i="1"/>
  <c r="BF43" i="1"/>
  <c r="BF29" i="1"/>
  <c r="BF28" i="1" s="1"/>
  <c r="CK29" i="1"/>
  <c r="CK28" i="1" s="1"/>
  <c r="CK43" i="1"/>
  <c r="DF43" i="1"/>
  <c r="DF29" i="1"/>
  <c r="DF28" i="1" s="1"/>
  <c r="BC44" i="1"/>
  <c r="BC34" i="1"/>
  <c r="BW34" i="1"/>
  <c r="BW44" i="1"/>
  <c r="CU34" i="1"/>
  <c r="CU44" i="1"/>
  <c r="AK34" i="1"/>
  <c r="AK44" i="1"/>
  <c r="BD43" i="1"/>
  <c r="BD29" i="1"/>
  <c r="BD28" i="1" s="1"/>
  <c r="DK43" i="1"/>
  <c r="DK29" i="1"/>
  <c r="DK28" i="1" s="1"/>
  <c r="CG34" i="1"/>
  <c r="CG44" i="1"/>
  <c r="CC29" i="1"/>
  <c r="CC28" i="1" s="1"/>
  <c r="CC43" i="1"/>
  <c r="L29" i="1"/>
  <c r="L28" i="1" s="1"/>
  <c r="L43" i="1"/>
  <c r="DN29" i="1"/>
  <c r="DN28" i="1" s="1"/>
  <c r="DN43" i="1"/>
  <c r="DD29" i="1"/>
  <c r="DD28" i="1" s="1"/>
  <c r="DD43" i="1"/>
  <c r="AZ34" i="1"/>
  <c r="AZ44" i="1"/>
  <c r="K34" i="1"/>
  <c r="K44" i="1"/>
  <c r="AU29" i="1"/>
  <c r="AU28" i="1" s="1"/>
  <c r="AU43" i="1"/>
  <c r="CE43" i="1"/>
  <c r="CE29" i="1"/>
  <c r="CE28" i="1" s="1"/>
  <c r="DA29" i="1"/>
  <c r="DA28" i="1" s="1"/>
  <c r="BT34" i="1"/>
  <c r="BT44" i="1"/>
  <c r="BM43" i="1"/>
  <c r="BM29" i="1"/>
  <c r="BM28" i="1" s="1"/>
  <c r="Q43" i="1"/>
  <c r="Q29" i="1"/>
  <c r="Q28" i="1" s="1"/>
  <c r="AR29" i="1"/>
  <c r="AR28" i="1" s="1"/>
  <c r="AR43" i="1"/>
  <c r="I44" i="1"/>
  <c r="I34" i="1"/>
  <c r="CB29" i="1"/>
  <c r="CB28" i="1" s="1"/>
  <c r="CB43" i="1"/>
  <c r="CP44" i="1"/>
  <c r="CP34" i="1"/>
  <c r="AO44" i="1"/>
  <c r="AO34" i="1"/>
  <c r="BX34" i="1"/>
  <c r="BX44" i="1"/>
  <c r="BZ29" i="1"/>
  <c r="BZ28" i="1" s="1"/>
  <c r="BZ43" i="1"/>
  <c r="P43" i="1"/>
  <c r="P29" i="1"/>
  <c r="P28" i="1" s="1"/>
  <c r="AW44" i="1"/>
  <c r="AW34" i="1"/>
  <c r="DI43" i="1"/>
  <c r="DI29" i="1"/>
  <c r="DI28" i="1" s="1"/>
  <c r="AM29" i="1"/>
  <c r="AM28" i="1" s="1"/>
  <c r="AM43" i="1"/>
  <c r="CY44" i="1"/>
  <c r="CY34" i="1"/>
  <c r="CH44" i="1"/>
  <c r="CH34" i="1"/>
  <c r="AH29" i="1"/>
  <c r="AH28" i="1" s="1"/>
  <c r="AH43" i="1"/>
  <c r="BG34" i="1"/>
  <c r="BG44" i="1"/>
  <c r="AJ29" i="1"/>
  <c r="AJ28" i="1" s="1"/>
  <c r="AJ43" i="1"/>
  <c r="DM29" i="1"/>
  <c r="DM28" i="1" s="1"/>
  <c r="DM43" i="1"/>
  <c r="BR34" i="1"/>
  <c r="BR44" i="1"/>
  <c r="AE29" i="1"/>
  <c r="AE28" i="1" s="1"/>
  <c r="AE43" i="1"/>
  <c r="T29" i="1"/>
  <c r="T28" i="1" s="1"/>
  <c r="T43" i="1"/>
  <c r="BO44" i="1"/>
  <c r="BO34" i="1"/>
  <c r="AS29" i="1"/>
  <c r="AS28" i="1" s="1"/>
  <c r="AS43" i="1"/>
  <c r="DJ29" i="1"/>
  <c r="DJ28" i="1" s="1"/>
  <c r="DJ43" i="1"/>
  <c r="AX43" i="1"/>
  <c r="AX29" i="1"/>
  <c r="AX28" i="1" s="1"/>
  <c r="DG34" i="1"/>
  <c r="DG44" i="1"/>
  <c r="AD34" i="1"/>
  <c r="AD44" i="1"/>
  <c r="BH44" i="1"/>
  <c r="BH34" i="1"/>
  <c r="CA29" i="1"/>
  <c r="CA28" i="1" s="1"/>
  <c r="CA43" i="1"/>
  <c r="V43" i="1"/>
  <c r="V29" i="1"/>
  <c r="V28" i="1" s="1"/>
  <c r="AY43" i="1"/>
  <c r="AY29" i="1"/>
  <c r="AY28" i="1" s="1"/>
  <c r="BS43" i="1"/>
  <c r="BS29" i="1"/>
  <c r="BS28" i="1" s="1"/>
  <c r="AI44" i="1"/>
  <c r="AI34" i="1"/>
  <c r="BK29" i="1"/>
  <c r="BK28" i="1" s="1"/>
  <c r="BK43" i="1"/>
  <c r="Y34" i="1"/>
  <c r="Y44" i="1"/>
  <c r="CO29" i="1"/>
  <c r="CO28" i="1" s="1"/>
  <c r="Z44" i="1"/>
  <c r="Z34" i="1"/>
  <c r="BJ34" i="1"/>
  <c r="BJ44" i="1"/>
  <c r="BE34" i="1"/>
  <c r="BE44" i="1"/>
  <c r="AC43" i="1"/>
  <c r="AC29" i="1"/>
  <c r="AC28" i="1" s="1"/>
  <c r="J29" i="1"/>
  <c r="J28" i="1" s="1"/>
  <c r="J43" i="1"/>
  <c r="AT43" i="1"/>
  <c r="AT29" i="1"/>
  <c r="AT28" i="1" s="1"/>
  <c r="BB43" i="1"/>
  <c r="BB29" i="1"/>
  <c r="BB28" i="1" s="1"/>
  <c r="AL34" i="1"/>
  <c r="AL44" i="1"/>
  <c r="CZ34" i="1"/>
  <c r="CZ44" i="1"/>
  <c r="BP29" i="1"/>
  <c r="BP28" i="1" s="1"/>
  <c r="BP43" i="1"/>
  <c r="BY34" i="1"/>
  <c r="BY44" i="1"/>
  <c r="BQ43" i="1" l="1"/>
  <c r="BQ29" i="1"/>
  <c r="BQ28" i="1" s="1"/>
  <c r="M29" i="1"/>
  <c r="M28" i="1" s="1"/>
  <c r="M43" i="1"/>
  <c r="AG29" i="1"/>
  <c r="AG28" i="1" s="1"/>
  <c r="AG43" i="1"/>
  <c r="N29" i="1"/>
  <c r="N28" i="1" s="1"/>
  <c r="CF43" i="1"/>
  <c r="CF29" i="1"/>
  <c r="CF28" i="1" s="1"/>
  <c r="AP43" i="1"/>
  <c r="AP29" i="1"/>
  <c r="AP28" i="1" s="1"/>
  <c r="AQ29" i="1"/>
  <c r="AQ28" i="1" s="1"/>
  <c r="CT29" i="1"/>
  <c r="CT28" i="1" s="1"/>
  <c r="CT43" i="1"/>
  <c r="AL29" i="1"/>
  <c r="AL28" i="1" s="1"/>
  <c r="AL43" i="1"/>
  <c r="CH29" i="1"/>
  <c r="CH28" i="1" s="1"/>
  <c r="CH43" i="1"/>
  <c r="DL29" i="1"/>
  <c r="DL28" i="1" s="1"/>
  <c r="DL43" i="1"/>
  <c r="BV43" i="1"/>
  <c r="BV29" i="1"/>
  <c r="BV28" i="1" s="1"/>
  <c r="Z43" i="1"/>
  <c r="Z29" i="1"/>
  <c r="Z28" i="1" s="1"/>
  <c r="DC29" i="1"/>
  <c r="DC28" i="1" s="1"/>
  <c r="DC43" i="1"/>
  <c r="CY43" i="1"/>
  <c r="CY29" i="1"/>
  <c r="CY28" i="1" s="1"/>
  <c r="BW29" i="1"/>
  <c r="BW28" i="1" s="1"/>
  <c r="BW43" i="1"/>
  <c r="E29" i="1"/>
  <c r="E28" i="1" s="1"/>
  <c r="E43" i="1"/>
  <c r="BX29" i="1"/>
  <c r="BX28" i="1" s="1"/>
  <c r="BX43" i="1"/>
  <c r="BC43" i="1"/>
  <c r="BC29" i="1"/>
  <c r="BC28" i="1" s="1"/>
  <c r="CG29" i="1"/>
  <c r="CG28" i="1" s="1"/>
  <c r="CG43" i="1"/>
  <c r="Y43" i="1"/>
  <c r="Y29" i="1"/>
  <c r="Y28" i="1" s="1"/>
  <c r="DG29" i="1"/>
  <c r="DG28" i="1" s="1"/>
  <c r="DG43" i="1"/>
  <c r="BJ29" i="1"/>
  <c r="BJ28" i="1" s="1"/>
  <c r="BJ43" i="1"/>
  <c r="CU29" i="1"/>
  <c r="CU28" i="1" s="1"/>
  <c r="CU43" i="1"/>
  <c r="BR43" i="1"/>
  <c r="BR29" i="1"/>
  <c r="BR28" i="1" s="1"/>
  <c r="AA43" i="1"/>
  <c r="AA29" i="1"/>
  <c r="AA28" i="1" s="1"/>
  <c r="CJ43" i="1"/>
  <c r="CJ29" i="1"/>
  <c r="CJ28" i="1" s="1"/>
  <c r="AO43" i="1"/>
  <c r="AO29" i="1"/>
  <c r="AO28" i="1" s="1"/>
  <c r="K43" i="1"/>
  <c r="K29" i="1"/>
  <c r="K28" i="1" s="1"/>
  <c r="CN29" i="1"/>
  <c r="CN28" i="1" s="1"/>
  <c r="CN43" i="1"/>
  <c r="CL29" i="1"/>
  <c r="CL28" i="1" s="1"/>
  <c r="CL43" i="1"/>
  <c r="BY29" i="1"/>
  <c r="BY28" i="1" s="1"/>
  <c r="BY43" i="1"/>
  <c r="BH43" i="1"/>
  <c r="BH29" i="1"/>
  <c r="BH28" i="1" s="1"/>
  <c r="BO43" i="1"/>
  <c r="BO29" i="1"/>
  <c r="BO28" i="1" s="1"/>
  <c r="CP43" i="1"/>
  <c r="CP29" i="1"/>
  <c r="CP28" i="1" s="1"/>
  <c r="AZ29" i="1"/>
  <c r="AZ28" i="1" s="1"/>
  <c r="AZ43" i="1"/>
  <c r="U43" i="1"/>
  <c r="U29" i="1"/>
  <c r="U28" i="1" s="1"/>
  <c r="CQ29" i="1"/>
  <c r="CQ28" i="1" s="1"/>
  <c r="CQ43" i="1"/>
  <c r="W29" i="1"/>
  <c r="W28" i="1" s="1"/>
  <c r="W43" i="1"/>
  <c r="DB29" i="1"/>
  <c r="DB28" i="1" s="1"/>
  <c r="DB43" i="1"/>
  <c r="BG29" i="1"/>
  <c r="BG28" i="1" s="1"/>
  <c r="BG43" i="1"/>
  <c r="AI43" i="1"/>
  <c r="AI29" i="1"/>
  <c r="AI28" i="1" s="1"/>
  <c r="AW29" i="1"/>
  <c r="AW28" i="1" s="1"/>
  <c r="AW43" i="1"/>
  <c r="H43" i="1"/>
  <c r="H29" i="1"/>
  <c r="H28" i="1" s="1"/>
  <c r="CM43" i="1"/>
  <c r="CM29" i="1"/>
  <c r="CM28" i="1" s="1"/>
  <c r="AD43" i="1"/>
  <c r="AD29" i="1"/>
  <c r="AD28" i="1" s="1"/>
  <c r="BT29" i="1"/>
  <c r="BT28" i="1" s="1"/>
  <c r="BT43" i="1"/>
  <c r="CW29" i="1"/>
  <c r="CW28" i="1" s="1"/>
  <c r="CW43" i="1"/>
  <c r="DH29" i="1"/>
  <c r="DH28" i="1" s="1"/>
  <c r="DH43" i="1"/>
  <c r="CZ43" i="1"/>
  <c r="CZ29" i="1"/>
  <c r="CZ28" i="1" s="1"/>
  <c r="BE43" i="1"/>
  <c r="BE29" i="1"/>
  <c r="BE28" i="1" s="1"/>
  <c r="I43" i="1"/>
  <c r="I29" i="1"/>
  <c r="I28" i="1" s="1"/>
  <c r="AK29" i="1"/>
  <c r="AK28" i="1" s="1"/>
  <c r="AK43" i="1"/>
  <c r="BU29" i="1"/>
  <c r="BU28" i="1" s="1"/>
  <c r="BU43" i="1"/>
  <c r="CR29" i="1"/>
  <c r="CR28" i="1" s="1"/>
  <c r="CR43" i="1"/>
</calcChain>
</file>

<file path=xl/sharedStrings.xml><?xml version="1.0" encoding="utf-8"?>
<sst xmlns="http://schemas.openxmlformats.org/spreadsheetml/2006/main" count="278" uniqueCount="277">
  <si>
    <t>DATA_DOMAIN</t>
  </si>
  <si>
    <t>CGO</t>
  </si>
  <si>
    <t>Dataset</t>
  </si>
  <si>
    <t>REF_AREA</t>
  </si>
  <si>
    <t>JM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</si>
  <si>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</si>
  <si>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</si>
  <si>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</si>
  <si>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</si>
  <si>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</si>
  <si>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</si>
  <si>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</si>
  <si>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</si>
  <si>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Provisional Data. Indicators  highlighted in orange are from the Details of Revenue table. Grey cell contain formulas (no need to enter data)</t>
  </si>
  <si>
    <t>Observation status</t>
  </si>
  <si>
    <t>Country code</t>
  </si>
  <si>
    <t>Descriptor</t>
  </si>
  <si>
    <t>INDICATOR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</si>
  <si>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</si>
  <si>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</si>
  <si>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</si>
  <si>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</si>
  <si>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</si>
  <si>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</si>
  <si>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</si>
  <si>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</si>
  <si>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CGO_001</t>
  </si>
  <si>
    <t>Revenue &amp; Grants</t>
  </si>
  <si>
    <t>CGO_002</t>
  </si>
  <si>
    <t>Tax Revenue</t>
  </si>
  <si>
    <t>CGO_003</t>
  </si>
  <si>
    <t>Non-Tax Revenue</t>
  </si>
  <si>
    <t>CGO_004</t>
  </si>
  <si>
    <t>Bauxite Levy</t>
  </si>
  <si>
    <t>CGO_005</t>
  </si>
  <si>
    <t>Capital Revenue</t>
  </si>
  <si>
    <t>CGO_006</t>
  </si>
  <si>
    <t>Grants</t>
  </si>
  <si>
    <t>CGO_007</t>
  </si>
  <si>
    <t>Expenditure</t>
  </si>
  <si>
    <t>CGO_008</t>
  </si>
  <si>
    <t>Recurrent Expenditure</t>
  </si>
  <si>
    <t>CGO_009</t>
  </si>
  <si>
    <t>Programmes</t>
  </si>
  <si>
    <t>CGO_010</t>
  </si>
  <si>
    <t>CGO_011</t>
  </si>
  <si>
    <t>Wages &amp; Salaries</t>
  </si>
  <si>
    <t>CGO_012</t>
  </si>
  <si>
    <t>Employers Contribution</t>
  </si>
  <si>
    <t>CGO_013</t>
  </si>
  <si>
    <t xml:space="preserve">Interest </t>
  </si>
  <si>
    <t>CGO_014</t>
  </si>
  <si>
    <t>Domestic</t>
  </si>
  <si>
    <t>CGO_015</t>
  </si>
  <si>
    <t>External</t>
  </si>
  <si>
    <t>CGO_016</t>
  </si>
  <si>
    <t>Capital Expenditure</t>
  </si>
  <si>
    <t>CGO_017</t>
  </si>
  <si>
    <t>Capital Programmes</t>
  </si>
  <si>
    <t>CGO_018</t>
  </si>
  <si>
    <t>Fiscal Balance (Surplus + / Deficit -)</t>
  </si>
  <si>
    <t xml:space="preserve"> Financing</t>
  </si>
  <si>
    <t xml:space="preserve"> Net Domestic Financing</t>
  </si>
  <si>
    <t xml:space="preserve">    Market Issues/Bonds</t>
  </si>
  <si>
    <t xml:space="preserve">     Amortization</t>
  </si>
  <si>
    <t>Net External Financing</t>
  </si>
  <si>
    <t xml:space="preserve">    Project/Investment Loans</t>
  </si>
  <si>
    <t xml:space="preserve">    Budget Support Loans</t>
  </si>
  <si>
    <t>Overall Balance (Surplus + / Deficit -)</t>
  </si>
  <si>
    <t>Primary Balance (Surplus + / Deficit -)</t>
  </si>
  <si>
    <t>CGO_019</t>
  </si>
  <si>
    <t>CGO_020</t>
  </si>
  <si>
    <t>CGO_021</t>
  </si>
  <si>
    <t>CGO_022</t>
  </si>
  <si>
    <t>CGO_023</t>
  </si>
  <si>
    <t>CGO_024</t>
  </si>
  <si>
    <t>CGO_025</t>
  </si>
  <si>
    <t>CGO_026</t>
  </si>
  <si>
    <t>CGO_027</t>
  </si>
  <si>
    <t>CGO_028</t>
  </si>
  <si>
    <t>CGO_029</t>
  </si>
  <si>
    <t>CGO_030</t>
  </si>
  <si>
    <t>CGO_031</t>
  </si>
  <si>
    <t>CGO_032</t>
  </si>
  <si>
    <t>CGO_033</t>
  </si>
  <si>
    <t>CGO_034</t>
  </si>
  <si>
    <t>2016-12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</si>
  <si>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</si>
  <si>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</si>
  <si>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</si>
  <si>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</si>
  <si>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</si>
  <si>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</si>
  <si>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</si>
  <si>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</si>
  <si>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</si>
  <si>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</si>
  <si>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</si>
  <si>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</si>
  <si>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</si>
  <si>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</si>
  <si>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</si>
  <si>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</si>
  <si>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</si>
  <si>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</si>
  <si>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</si>
  <si>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</si>
  <si>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</si>
  <si>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</si>
  <si>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</si>
  <si>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</si>
  <si>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</si>
  <si>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</si>
  <si>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</si>
  <si>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</si>
  <si>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</si>
  <si>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</si>
  <si>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</si>
  <si>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</si>
  <si>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</si>
  <si>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</si>
  <si>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</si>
  <si>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</si>
  <si>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</si>
  <si>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</si>
  <si>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</si>
  <si>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</si>
  <si>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</si>
  <si>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</si>
  <si>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Other Inflows (inc'ds PCDF)</t>
  </si>
  <si>
    <t>CGO_035</t>
  </si>
  <si>
    <t>JAM_CG_FBSOOBOJREC_XDC</t>
  </si>
  <si>
    <t>2018-04</t>
  </si>
  <si>
    <t>2018-05</t>
  </si>
  <si>
    <t>2018-06</t>
  </si>
  <si>
    <t>2018-07</t>
  </si>
  <si>
    <t>2018-08</t>
  </si>
  <si>
    <t>2018-09</t>
  </si>
  <si>
    <t>-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</si>
  <si>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</si>
  <si>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</si>
  <si>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</si>
  <si>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</si>
  <si>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</si>
  <si>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</si>
  <si>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</si>
  <si>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</si>
  <si>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</si>
  <si>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</si>
  <si>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</si>
  <si>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</si>
  <si>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</si>
  <si>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</si>
  <si>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Compensation of Employees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</si>
  <si>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</si>
  <si>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</si>
  <si>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</si>
  <si>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</si>
  <si>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</si>
  <si>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</si>
  <si>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</si>
  <si>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</si>
  <si>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</si>
  <si>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</si>
  <si>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</si>
  <si>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</si>
  <si>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 xml:space="preserve">    Non-Bank, including PCDF</t>
  </si>
  <si>
    <t xml:space="preserve">    T-Bills</t>
  </si>
  <si>
    <t xml:space="preserve">    Commercial Bank Loans</t>
  </si>
  <si>
    <t xml:space="preserve">    Other, including Deposit Drawdown</t>
  </si>
  <si>
    <t xml:space="preserve">    Amortization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</si>
  <si>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</si>
  <si>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</si>
  <si>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</si>
  <si>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</si>
  <si>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</si>
  <si>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</si>
  <si>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</si>
  <si>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</si>
  <si>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</si>
  <si>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</si>
  <si>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</si>
  <si>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</si>
  <si>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</si>
  <si>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</si>
  <si>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</si>
  <si>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</si>
  <si>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</si>
  <si>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</si>
  <si>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</si>
  <si>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</si>
  <si>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</si>
  <si>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</si>
  <si>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JAM_CGO_FBSDFNEFMI_XDC</t>
  </si>
  <si>
    <t>JAM_CGO_FBSDFNEFBSL_XDC</t>
  </si>
  <si>
    <t>JAM_CGO_FBSDFNEFA_XDC</t>
  </si>
  <si>
    <t>JAM_CGO_FBSDFDP_XDC</t>
  </si>
  <si>
    <t>JAM_CGO_OBSD_XDC</t>
  </si>
  <si>
    <t>JAM_CGO_PBSD_XDC</t>
  </si>
  <si>
    <t>JAM_CGO_RGBL_XDC</t>
  </si>
  <si>
    <t>JAM_CGO_RGCR_XDC</t>
  </si>
  <si>
    <t>JAM_CGO_RGG_XDC</t>
  </si>
  <si>
    <t>JAM_CGO_E_XDC</t>
  </si>
  <si>
    <t>JAM_CGO_ERE_XDC</t>
  </si>
  <si>
    <t>JAM_CGO_EREP_XDC</t>
  </si>
  <si>
    <t>JAM_CGO_ERECOE_XDC</t>
  </si>
  <si>
    <t>JAM_CGO_ERECOEWS_XDC</t>
  </si>
  <si>
    <t>JAM_CGO_ERECOEEC_XDC</t>
  </si>
  <si>
    <t>JAM_CGO_EREI_XDC</t>
  </si>
  <si>
    <t>JAM_CGO_EREID_XDC</t>
  </si>
  <si>
    <t>JAM_CGO_RG_XDC</t>
  </si>
  <si>
    <t>JAM_CGO_ERECE_XDC</t>
  </si>
  <si>
    <t>JAM_CGO_ERECECP_XDC</t>
  </si>
  <si>
    <t>JAM_CGO_FBSD_XDC</t>
  </si>
  <si>
    <t>JAM_CGO_FBSDF_XDC</t>
  </si>
  <si>
    <t>JAM_CGO_FBSDFNDF_XDC</t>
  </si>
  <si>
    <t>JAM_CGO_FBSDFNDFNIP_XDC</t>
  </si>
  <si>
    <t>JAM_CGO_FBSDFNDFMI_XDC</t>
  </si>
  <si>
    <t>JAM_CGO_FBSDFNDFT_XDC</t>
  </si>
  <si>
    <t>JAM_CGO_FBSDFNDFCBL_XDC</t>
  </si>
  <si>
    <t>JAM_CGO_FBSDFNDFOIDD_XDC</t>
  </si>
  <si>
    <t>JAM_CGO_FBSDFNDFA_XDC</t>
  </si>
  <si>
    <t>JAM_CGO_FBSDFNEF_XDC</t>
  </si>
  <si>
    <t>JAM_CGO_EREIE_XDC</t>
  </si>
  <si>
    <t>JAM_CGO_FBSOOBOJREC_XDC</t>
  </si>
  <si>
    <t>JAM_CGO_RGNR_XDC</t>
  </si>
  <si>
    <t>2022-10</t>
  </si>
  <si>
    <t>JAM_CGO_FBSOIPCDF_XDC</t>
  </si>
  <si>
    <t xml:space="preserve">Other Outflows 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</si>
  <si>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</si>
  <si>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</si>
  <si>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</si>
  <si>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</si>
  <si>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</si>
  <si>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</si>
  <si>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</si>
  <si>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</si>
  <si>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</si>
  <si>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</si>
  <si>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</si>
  <si>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</si>
  <si>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</si>
  <si>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</si>
  <si>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</si>
  <si>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</si>
  <si>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</si>
  <si>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</si>
  <si>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</si>
  <si>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</si>
  <si>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</si>
  <si>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</si>
  <si>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</si>
  <si>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</si>
  <si>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</si>
  <si>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</si>
  <si>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</si>
  <si>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</si>
  <si>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</si>
  <si>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</si>
  <si>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</si>
  <si>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</si>
  <si>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</si>
  <si>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</si>
  <si>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</si>
  <si>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</si>
  <si>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</si>
  <si>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</si>
  <si>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</si>
  <si>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2014-01</t>
  </si>
  <si>
    <t>2014-02</t>
  </si>
  <si>
    <t>2014-03</t>
  </si>
  <si>
    <t>2015-01</t>
  </si>
  <si>
    <t>2015-02</t>
  </si>
  <si>
    <t>2015-03</t>
  </si>
  <si>
    <t>2016-01</t>
  </si>
  <si>
    <t>2016-02</t>
  </si>
  <si>
    <t>2016-03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</si>
</sst>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.0_);_(* \(#,##0.0\);_(* &quot;-&quot;??_);_(@_)"/>
    <numFmt numFmtId="169" formatCode="#,##0.0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_-[$€-2]* #,##0.00_-;\-[$€-2]* #,##0.00_-;_-[$€-2]* &quot;-&quot;??_-"/>
    <numFmt numFmtId="176" formatCode="_-&quot;¢&quot;* #,##0_-;\-&quot;¢&quot;* #,##0_-;_-&quot;¢&quot;* &quot;-&quot;_-;_-@_-"/>
    <numFmt numFmtId="177" formatCode="_-&quot;¢&quot;* #,##0.00_-;\-&quot;¢&quot;* #,##0.00_-;_-&quot;¢&quot;* &quot;-&quot;??_-;_-@_-"/>
    <numFmt numFmtId="178" formatCode="[Black][&gt;0.05]#,##0.0;[Black][&lt;-0.05]\-#,##0.0;;"/>
    <numFmt numFmtId="179" formatCode="[Black][&gt;0.5]#,##0;[Black][&lt;-0.5]\-#,##0;;"/>
    <numFmt numFmtId="180" formatCode="#,##0.0____"/>
    <numFmt numFmtId="181" formatCode="\$#,##0.00\ ;\(\$#,##0.00\)"/>
    <numFmt numFmtId="182" formatCode="_-&quot;£&quot;* #,##0.00_-;\-&quot;£&quot;* #,##0.00_-;_-&quot;£&quot;* &quot;-&quot;??_-;_-@_-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name val="Courier"/>
      <family val="3"/>
    </font>
    <font>
      <sz val="10"/>
      <name val="Arial"/>
      <family val="2"/>
    </font>
    <font>
      <sz val="9"/>
      <name val="Times New Roman"/>
      <family val="1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mbria"/>
      <family val="2"/>
      <scheme val="major"/>
    </font>
    <font>
      <sz val="8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49">
    <xf numFmtId="0" fontId="0" fillId="0" borderId="0"/>
    <xf numFmtId="167" fontId="1" fillId="0" borderId="0" applyFont="0" applyFill="0" applyBorder="0" applyAlignment="0" applyProtection="0"/>
    <xf numFmtId="0" fontId="11" fillId="0" borderId="0"/>
    <xf numFmtId="0" fontId="11" fillId="0" borderId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172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174" fontId="18" fillId="0" borderId="0" applyFont="0" applyFill="0" applyBorder="0" applyAlignment="0" applyProtection="0"/>
    <xf numFmtId="0" fontId="14" fillId="16" borderId="0" applyNumberFormat="0" applyBorder="0" applyAlignment="0" applyProtection="0"/>
    <xf numFmtId="0" fontId="16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17" applyFont="0" applyFill="0" applyAlignment="0" applyProtection="0"/>
    <xf numFmtId="43" fontId="17" fillId="0" borderId="17" applyFont="0" applyFill="0" applyAlignment="0" applyProtection="0"/>
    <xf numFmtId="43" fontId="17" fillId="0" borderId="17" applyFont="0" applyFill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38" fontId="12" fillId="17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69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10" fontId="12" fillId="18" borderId="18" applyNumberFormat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37" fontId="16" fillId="0" borderId="0"/>
    <xf numFmtId="0" fontId="1" fillId="0" borderId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20" fillId="0" borderId="0" applyFill="0" applyBorder="0" applyAlignment="0">
      <alignment horizontal="centerContinuous"/>
    </xf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23" fillId="0" borderId="0" applyProtection="0"/>
    <xf numFmtId="181" fontId="23" fillId="0" borderId="0" applyProtection="0"/>
    <xf numFmtId="0" fontId="24" fillId="0" borderId="0" applyProtection="0"/>
    <xf numFmtId="0" fontId="25" fillId="0" borderId="0" applyProtection="0"/>
    <xf numFmtId="0" fontId="23" fillId="0" borderId="20" applyProtection="0"/>
    <xf numFmtId="0" fontId="23" fillId="0" borderId="0"/>
    <xf numFmtId="10" fontId="23" fillId="0" borderId="0" applyProtection="0"/>
    <xf numFmtId="0" fontId="23" fillId="0" borderId="0"/>
    <xf numFmtId="2" fontId="23" fillId="0" borderId="0" applyProtection="0"/>
    <xf numFmtId="4" fontId="23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20" fillId="0" borderId="0"/>
    <xf numFmtId="43" fontId="2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7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30" fillId="0" borderId="22" applyNumberFormat="0" applyFill="0" applyAlignment="0" applyProtection="0"/>
    <xf numFmtId="0" fontId="31" fillId="0" borderId="23" applyNumberFormat="0" applyFill="0" applyAlignment="0" applyProtection="0"/>
    <xf numFmtId="0" fontId="31" fillId="0" borderId="0" applyNumberFormat="0" applyFill="0" applyBorder="0" applyAlignment="0" applyProtection="0"/>
    <xf numFmtId="0" fontId="32" fillId="20" borderId="0" applyNumberFormat="0" applyBorder="0" applyAlignment="0" applyProtection="0"/>
    <xf numFmtId="0" fontId="33" fillId="21" borderId="0" applyNumberFormat="0" applyBorder="0" applyAlignment="0" applyProtection="0"/>
    <xf numFmtId="0" fontId="34" fillId="22" borderId="0" applyNumberFormat="0" applyBorder="0" applyAlignment="0" applyProtection="0"/>
    <xf numFmtId="0" fontId="35" fillId="23" borderId="24" applyNumberFormat="0" applyAlignment="0" applyProtection="0"/>
    <xf numFmtId="0" fontId="36" fillId="24" borderId="25" applyNumberFormat="0" applyAlignment="0" applyProtection="0"/>
    <xf numFmtId="0" fontId="37" fillId="24" borderId="24" applyNumberFormat="0" applyAlignment="0" applyProtection="0"/>
    <xf numFmtId="0" fontId="38" fillId="0" borderId="26" applyNumberFormat="0" applyFill="0" applyAlignment="0" applyProtection="0"/>
    <xf numFmtId="0" fontId="39" fillId="25" borderId="27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" fillId="0" borderId="29" applyNumberFormat="0" applyFill="0" applyAlignment="0" applyProtection="0"/>
    <xf numFmtId="0" fontId="4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2" fillId="50" borderId="0" applyNumberFormat="0" applyBorder="0" applyAlignment="0" applyProtection="0"/>
    <xf numFmtId="0" fontId="11" fillId="0" borderId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4" fillId="51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52" borderId="0" applyNumberFormat="0" applyBorder="0" applyAlignment="0" applyProtection="0"/>
    <xf numFmtId="0" fontId="14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4" fillId="57" borderId="0" applyNumberFormat="0" applyBorder="0" applyAlignment="0" applyProtection="0"/>
    <xf numFmtId="0" fontId="14" fillId="52" borderId="0" applyNumberFormat="0" applyBorder="0" applyAlignment="0" applyProtection="0"/>
    <xf numFmtId="0" fontId="14" fillId="53" borderId="0" applyNumberFormat="0" applyBorder="0" applyAlignment="0" applyProtection="0"/>
    <xf numFmtId="0" fontId="33" fillId="21" borderId="0" applyNumberFormat="0" applyBorder="0" applyAlignment="0" applyProtection="0"/>
    <xf numFmtId="0" fontId="43" fillId="58" borderId="30" applyNumberFormat="0" applyAlignment="0" applyProtection="0"/>
    <xf numFmtId="0" fontId="44" fillId="59" borderId="3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17" applyFont="0" applyFill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8" borderId="0" applyNumberFormat="0" applyBorder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9" fillId="0" borderId="34" applyNumberFormat="0" applyFill="0" applyAlignment="0" applyProtection="0"/>
    <xf numFmtId="0" fontId="49" fillId="0" borderId="0" applyNumberFormat="0" applyFill="0" applyBorder="0" applyAlignment="0" applyProtection="0"/>
    <xf numFmtId="0" fontId="50" fillId="11" borderId="30" applyNumberFormat="0" applyAlignment="0" applyProtection="0"/>
    <xf numFmtId="0" fontId="51" fillId="0" borderId="35" applyNumberFormat="0" applyFill="0" applyAlignment="0" applyProtection="0"/>
    <xf numFmtId="0" fontId="52" fillId="6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7" fillId="19" borderId="19" applyNumberFormat="0" applyFont="0" applyAlignment="0" applyProtection="0"/>
    <xf numFmtId="0" fontId="1" fillId="26" borderId="28" applyNumberFormat="0" applyFont="0" applyAlignment="0" applyProtection="0"/>
    <xf numFmtId="0" fontId="53" fillId="58" borderId="36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37" applyNumberFormat="0" applyFill="0" applyAlignment="0" applyProtection="0"/>
    <xf numFmtId="0" fontId="56" fillId="0" borderId="0" applyNumberFormat="0" applyFill="0" applyBorder="0" applyAlignment="0" applyProtection="0"/>
    <xf numFmtId="0" fontId="11" fillId="0" borderId="0"/>
    <xf numFmtId="0" fontId="17" fillId="0" borderId="0"/>
    <xf numFmtId="43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7" fontId="13" fillId="0" borderId="0" applyFont="0" applyFill="0" applyBorder="0" applyAlignment="0" applyProtection="0"/>
    <xf numFmtId="0" fontId="32" fillId="20" borderId="0" applyNumberFormat="0" applyBorder="0" applyAlignment="0" applyProtection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1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5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5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3" fillId="0" borderId="0" applyFont="0" applyFill="0" applyBorder="0" applyAlignment="0" applyProtection="0"/>
  </cellStyleXfs>
  <cellXfs count="67">
    <xf numFmtId="0" fontId="0" fillId="0" borderId="0" xfId="0"/>
    <xf numFmtId="0" fontId="2" fillId="2" borderId="1" xfId="0" applyFont="1" applyFill="1" applyBorder="1" applyAlignment="1">
      <alignment horizontal="left"/>
    </xf>
    <xf numFmtId="0" fontId="0" fillId="3" borderId="0" xfId="0" applyFill="1"/>
    <xf numFmtId="0" fontId="0" fillId="3" borderId="2" xfId="0" applyFill="1" applyBorder="1"/>
    <xf numFmtId="0" fontId="3" fillId="4" borderId="0" xfId="0" applyFont="1" applyFill="1"/>
    <xf numFmtId="0" fontId="0" fillId="4" borderId="0" xfId="0" applyFill="1"/>
    <xf numFmtId="0" fontId="3" fillId="3" borderId="0" xfId="0" applyFont="1" applyFill="1"/>
    <xf numFmtId="0" fontId="2" fillId="2" borderId="3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/>
    <xf numFmtId="0" fontId="2" fillId="4" borderId="0" xfId="0" applyFont="1" applyFill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right"/>
    </xf>
    <xf numFmtId="168" fontId="6" fillId="5" borderId="0" xfId="1" applyNumberFormat="1" applyFont="1" applyFill="1" applyBorder="1"/>
    <xf numFmtId="0" fontId="0" fillId="0" borderId="1" xfId="0" applyBorder="1" applyAlignment="1">
      <alignment horizontal="left"/>
    </xf>
    <xf numFmtId="0" fontId="7" fillId="0" borderId="0" xfId="0" applyFont="1" applyAlignment="1">
      <alignment horizontal="left" indent="1"/>
    </xf>
    <xf numFmtId="168" fontId="7" fillId="5" borderId="0" xfId="1" applyNumberFormat="1" applyFont="1" applyFill="1" applyBorder="1"/>
    <xf numFmtId="0" fontId="7" fillId="0" borderId="0" xfId="0" applyFont="1" applyAlignment="1">
      <alignment horizontal="left" indent="2"/>
    </xf>
    <xf numFmtId="168" fontId="7" fillId="0" borderId="0" xfId="1" applyNumberFormat="1" applyFont="1" applyFill="1" applyBorder="1"/>
    <xf numFmtId="0" fontId="7" fillId="0" borderId="0" xfId="0" applyFont="1" applyAlignment="1">
      <alignment horizontal="left" indent="3"/>
    </xf>
    <xf numFmtId="0" fontId="5" fillId="0" borderId="7" xfId="0" applyFont="1" applyBorder="1"/>
    <xf numFmtId="0" fontId="10" fillId="0" borderId="0" xfId="0" applyFont="1"/>
    <xf numFmtId="168" fontId="6" fillId="5" borderId="7" xfId="1" applyNumberFormat="1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Alignment="1">
      <alignment horizontal="left"/>
    </xf>
    <xf numFmtId="168" fontId="6" fillId="5" borderId="12" xfId="1" applyNumberFormat="1" applyFont="1" applyFill="1" applyBorder="1"/>
    <xf numFmtId="168" fontId="7" fillId="5" borderId="12" xfId="1" applyNumberFormat="1" applyFont="1" applyFill="1" applyBorder="1"/>
    <xf numFmtId="168" fontId="7" fillId="0" borderId="12" xfId="1" applyNumberFormat="1" applyFont="1" applyFill="1" applyBorder="1"/>
    <xf numFmtId="168" fontId="6" fillId="5" borderId="13" xfId="1" applyNumberFormat="1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3" borderId="1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6" xfId="0" applyFont="1" applyFill="1" applyBorder="1"/>
    <xf numFmtId="0" fontId="2" fillId="3" borderId="9" xfId="0" applyFont="1" applyFill="1" applyBorder="1" applyAlignment="1">
      <alignment horizontal="center"/>
    </xf>
    <xf numFmtId="168" fontId="6" fillId="5" borderId="10" xfId="1" applyNumberFormat="1" applyFont="1" applyFill="1" applyBorder="1"/>
    <xf numFmtId="168" fontId="7" fillId="5" borderId="10" xfId="1" applyNumberFormat="1" applyFont="1" applyFill="1" applyBorder="1"/>
    <xf numFmtId="168" fontId="7" fillId="0" borderId="10" xfId="1" applyNumberFormat="1" applyFont="1" applyFill="1" applyBorder="1"/>
    <xf numFmtId="168" fontId="6" fillId="5" borderId="11" xfId="1" applyNumberFormat="1" applyFont="1" applyFill="1" applyBorder="1"/>
    <xf numFmtId="0" fontId="4" fillId="0" borderId="6" xfId="0" applyFont="1" applyBorder="1" applyAlignment="1">
      <alignment horizontal="left"/>
    </xf>
    <xf numFmtId="0" fontId="6" fillId="0" borderId="7" xfId="0" applyFont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8" fillId="4" borderId="0" xfId="0" applyFont="1" applyFill="1" applyAlignment="1">
      <alignment horizontal="left" indent="1"/>
    </xf>
    <xf numFmtId="0" fontId="6" fillId="4" borderId="0" xfId="0" applyFont="1" applyFill="1" applyAlignment="1">
      <alignment horizontal="right"/>
    </xf>
    <xf numFmtId="168" fontId="6" fillId="4" borderId="12" xfId="1" applyNumberFormat="1" applyFont="1" applyFill="1" applyBorder="1"/>
    <xf numFmtId="168" fontId="6" fillId="4" borderId="0" xfId="1" applyNumberFormat="1" applyFont="1" applyFill="1" applyBorder="1"/>
    <xf numFmtId="168" fontId="6" fillId="4" borderId="10" xfId="1" applyNumberFormat="1" applyFont="1" applyFill="1" applyBorder="1"/>
    <xf numFmtId="0" fontId="8" fillId="4" borderId="0" xfId="0" applyFont="1" applyFill="1" applyAlignment="1">
      <alignment horizontal="left" indent="3"/>
    </xf>
    <xf numFmtId="168" fontId="7" fillId="4" borderId="0" xfId="1" applyNumberFormat="1" applyFont="1" applyFill="1" applyBorder="1"/>
    <xf numFmtId="0" fontId="9" fillId="4" borderId="0" xfId="0" applyFont="1" applyFill="1" applyAlignment="1">
      <alignment horizontal="left" indent="3"/>
    </xf>
    <xf numFmtId="168" fontId="7" fillId="4" borderId="12" xfId="1" applyNumberFormat="1" applyFont="1" applyFill="1" applyBorder="1"/>
    <xf numFmtId="168" fontId="7" fillId="4" borderId="10" xfId="1" applyNumberFormat="1" applyFont="1" applyFill="1" applyBorder="1"/>
    <xf numFmtId="0" fontId="0" fillId="4" borderId="10" xfId="0" applyFill="1" applyBorder="1"/>
    <xf numFmtId="0" fontId="27" fillId="4" borderId="1" xfId="0" applyFont="1" applyFill="1" applyBorder="1" applyAlignment="1">
      <alignment horizontal="left"/>
    </xf>
    <xf numFmtId="168" fontId="6" fillId="5" borderId="4" xfId="1" applyNumberFormat="1" applyFont="1" applyFill="1" applyBorder="1"/>
    <xf numFmtId="0" fontId="0" fillId="0" borderId="7" xfId="0" applyBorder="1"/>
    <xf numFmtId="0" fontId="7" fillId="4" borderId="0" xfId="1" applyNumberFormat="1" applyFont="1" applyFill="1" applyBorder="1"/>
    <xf numFmtId="4" fontId="0" fillId="0" borderId="0" xfId="0" applyNumberFormat="1"/>
    <xf numFmtId="0" fontId="2" fillId="3" borderId="9" xfId="0" quotePrefix="1" applyFont="1" applyFill="1" applyBorder="1" applyAlignment="1">
      <alignment horizontal="center"/>
    </xf>
    <xf numFmtId="168" fontId="0" fillId="0" borderId="0" xfId="0" applyNumberFormat="1"/>
    <xf numFmtId="0" fontId="2" fillId="3" borderId="16" xfId="0" quotePrefix="1" applyFont="1" applyFill="1" applyBorder="1" applyAlignment="1">
      <alignment horizontal="center"/>
    </xf>
  </cellXfs>
  <cellStyles count="1149">
    <cellStyle name="1 indent" xfId="4" xr:uid="{00000000-0005-0000-0000-000000000000}"/>
    <cellStyle name="2 indents" xfId="5" xr:uid="{00000000-0005-0000-0000-000001000000}"/>
    <cellStyle name="20% - Accent1" xfId="346" builtinId="30" customBuiltin="1"/>
    <cellStyle name="20% - Accent1 2" xfId="6" xr:uid="{00000000-0005-0000-0000-000003000000}"/>
    <cellStyle name="20% - Accent1 2 2" xfId="370" xr:uid="{00000000-0005-0000-0000-000004000000}"/>
    <cellStyle name="20% - Accent1 2 3" xfId="371" xr:uid="{00000000-0005-0000-0000-000005000000}"/>
    <cellStyle name="20% - Accent1 3" xfId="7" xr:uid="{00000000-0005-0000-0000-000006000000}"/>
    <cellStyle name="20% - Accent1 3 2" xfId="372" xr:uid="{00000000-0005-0000-0000-000007000000}"/>
    <cellStyle name="20% - Accent1 3 3" xfId="373" xr:uid="{00000000-0005-0000-0000-000008000000}"/>
    <cellStyle name="20% - Accent1 4" xfId="8" xr:uid="{00000000-0005-0000-0000-000009000000}"/>
    <cellStyle name="20% - Accent1 4 2" xfId="374" xr:uid="{00000000-0005-0000-0000-00000A000000}"/>
    <cellStyle name="20% - Accent1 4 3" xfId="375" xr:uid="{00000000-0005-0000-0000-00000B000000}"/>
    <cellStyle name="20% - Accent1 5" xfId="9" xr:uid="{00000000-0005-0000-0000-00000C000000}"/>
    <cellStyle name="20% - Accent1 5 2" xfId="376" xr:uid="{00000000-0005-0000-0000-00000D000000}"/>
    <cellStyle name="20% - Accent1 5 3" xfId="377" xr:uid="{00000000-0005-0000-0000-00000E000000}"/>
    <cellStyle name="20% - Accent2" xfId="350" builtinId="34" customBuiltin="1"/>
    <cellStyle name="20% - Accent2 2" xfId="10" xr:uid="{00000000-0005-0000-0000-000010000000}"/>
    <cellStyle name="20% - Accent2 2 2" xfId="378" xr:uid="{00000000-0005-0000-0000-000011000000}"/>
    <cellStyle name="20% - Accent2 2 3" xfId="379" xr:uid="{00000000-0005-0000-0000-000012000000}"/>
    <cellStyle name="20% - Accent2 3" xfId="11" xr:uid="{00000000-0005-0000-0000-000013000000}"/>
    <cellStyle name="20% - Accent2 3 2" xfId="380" xr:uid="{00000000-0005-0000-0000-000014000000}"/>
    <cellStyle name="20% - Accent2 3 3" xfId="381" xr:uid="{00000000-0005-0000-0000-000015000000}"/>
    <cellStyle name="20% - Accent2 4" xfId="12" xr:uid="{00000000-0005-0000-0000-000016000000}"/>
    <cellStyle name="20% - Accent2 4 2" xfId="382" xr:uid="{00000000-0005-0000-0000-000017000000}"/>
    <cellStyle name="20% - Accent2 4 3" xfId="383" xr:uid="{00000000-0005-0000-0000-000018000000}"/>
    <cellStyle name="20% - Accent2 5" xfId="13" xr:uid="{00000000-0005-0000-0000-000019000000}"/>
    <cellStyle name="20% - Accent2 5 2" xfId="384" xr:uid="{00000000-0005-0000-0000-00001A000000}"/>
    <cellStyle name="20% - Accent2 5 3" xfId="385" xr:uid="{00000000-0005-0000-0000-00001B000000}"/>
    <cellStyle name="20% - Accent3" xfId="354" builtinId="38" customBuiltin="1"/>
    <cellStyle name="20% - Accent3 2" xfId="14" xr:uid="{00000000-0005-0000-0000-00001D000000}"/>
    <cellStyle name="20% - Accent3 2 2" xfId="386" xr:uid="{00000000-0005-0000-0000-00001E000000}"/>
    <cellStyle name="20% - Accent3 2 3" xfId="387" xr:uid="{00000000-0005-0000-0000-00001F000000}"/>
    <cellStyle name="20% - Accent3 3" xfId="15" xr:uid="{00000000-0005-0000-0000-000020000000}"/>
    <cellStyle name="20% - Accent3 3 2" xfId="388" xr:uid="{00000000-0005-0000-0000-000021000000}"/>
    <cellStyle name="20% - Accent3 3 3" xfId="389" xr:uid="{00000000-0005-0000-0000-000022000000}"/>
    <cellStyle name="20% - Accent3 4" xfId="16" xr:uid="{00000000-0005-0000-0000-000023000000}"/>
    <cellStyle name="20% - Accent3 4 2" xfId="390" xr:uid="{00000000-0005-0000-0000-000024000000}"/>
    <cellStyle name="20% - Accent3 4 3" xfId="391" xr:uid="{00000000-0005-0000-0000-000025000000}"/>
    <cellStyle name="20% - Accent3 5" xfId="17" xr:uid="{00000000-0005-0000-0000-000026000000}"/>
    <cellStyle name="20% - Accent3 5 2" xfId="392" xr:uid="{00000000-0005-0000-0000-000027000000}"/>
    <cellStyle name="20% - Accent3 5 3" xfId="393" xr:uid="{00000000-0005-0000-0000-000028000000}"/>
    <cellStyle name="20% - Accent4" xfId="358" builtinId="42" customBuiltin="1"/>
    <cellStyle name="20% - Accent4 2" xfId="18" xr:uid="{00000000-0005-0000-0000-00002A000000}"/>
    <cellStyle name="20% - Accent4 2 2" xfId="394" xr:uid="{00000000-0005-0000-0000-00002B000000}"/>
    <cellStyle name="20% - Accent4 2 3" xfId="395" xr:uid="{00000000-0005-0000-0000-00002C000000}"/>
    <cellStyle name="20% - Accent4 3" xfId="19" xr:uid="{00000000-0005-0000-0000-00002D000000}"/>
    <cellStyle name="20% - Accent4 3 2" xfId="396" xr:uid="{00000000-0005-0000-0000-00002E000000}"/>
    <cellStyle name="20% - Accent4 3 3" xfId="397" xr:uid="{00000000-0005-0000-0000-00002F000000}"/>
    <cellStyle name="20% - Accent4 4" xfId="20" xr:uid="{00000000-0005-0000-0000-000030000000}"/>
    <cellStyle name="20% - Accent4 4 2" xfId="398" xr:uid="{00000000-0005-0000-0000-000031000000}"/>
    <cellStyle name="20% - Accent4 4 3" xfId="399" xr:uid="{00000000-0005-0000-0000-000032000000}"/>
    <cellStyle name="20% - Accent4 5" xfId="21" xr:uid="{00000000-0005-0000-0000-000033000000}"/>
    <cellStyle name="20% - Accent4 5 2" xfId="400" xr:uid="{00000000-0005-0000-0000-000034000000}"/>
    <cellStyle name="20% - Accent4 5 3" xfId="401" xr:uid="{00000000-0005-0000-0000-000035000000}"/>
    <cellStyle name="20% - Accent5" xfId="362" builtinId="46" customBuiltin="1"/>
    <cellStyle name="20% - Accent5 2" xfId="22" xr:uid="{00000000-0005-0000-0000-000037000000}"/>
    <cellStyle name="20% - Accent5 2 2" xfId="402" xr:uid="{00000000-0005-0000-0000-000038000000}"/>
    <cellStyle name="20% - Accent5 2 3" xfId="403" xr:uid="{00000000-0005-0000-0000-000039000000}"/>
    <cellStyle name="20% - Accent5 3" xfId="23" xr:uid="{00000000-0005-0000-0000-00003A000000}"/>
    <cellStyle name="20% - Accent5 3 2" xfId="404" xr:uid="{00000000-0005-0000-0000-00003B000000}"/>
    <cellStyle name="20% - Accent5 3 3" xfId="405" xr:uid="{00000000-0005-0000-0000-00003C000000}"/>
    <cellStyle name="20% - Accent5 4" xfId="24" xr:uid="{00000000-0005-0000-0000-00003D000000}"/>
    <cellStyle name="20% - Accent5 4 2" xfId="406" xr:uid="{00000000-0005-0000-0000-00003E000000}"/>
    <cellStyle name="20% - Accent5 4 3" xfId="407" xr:uid="{00000000-0005-0000-0000-00003F000000}"/>
    <cellStyle name="20% - Accent5 5" xfId="25" xr:uid="{00000000-0005-0000-0000-000040000000}"/>
    <cellStyle name="20% - Accent5 5 2" xfId="408" xr:uid="{00000000-0005-0000-0000-000041000000}"/>
    <cellStyle name="20% - Accent5 5 3" xfId="409" xr:uid="{00000000-0005-0000-0000-000042000000}"/>
    <cellStyle name="20% - Accent6" xfId="366" builtinId="50" customBuiltin="1"/>
    <cellStyle name="20% - Accent6 2" xfId="26" xr:uid="{00000000-0005-0000-0000-000044000000}"/>
    <cellStyle name="20% - Accent6 2 2" xfId="410" xr:uid="{00000000-0005-0000-0000-000045000000}"/>
    <cellStyle name="20% - Accent6 2 3" xfId="411" xr:uid="{00000000-0005-0000-0000-000046000000}"/>
    <cellStyle name="20% - Accent6 3" xfId="27" xr:uid="{00000000-0005-0000-0000-000047000000}"/>
    <cellStyle name="20% - Accent6 3 2" xfId="412" xr:uid="{00000000-0005-0000-0000-000048000000}"/>
    <cellStyle name="20% - Accent6 3 3" xfId="413" xr:uid="{00000000-0005-0000-0000-000049000000}"/>
    <cellStyle name="20% - Accent6 4" xfId="28" xr:uid="{00000000-0005-0000-0000-00004A000000}"/>
    <cellStyle name="20% - Accent6 4 2" xfId="414" xr:uid="{00000000-0005-0000-0000-00004B000000}"/>
    <cellStyle name="20% - Accent6 4 3" xfId="415" xr:uid="{00000000-0005-0000-0000-00004C000000}"/>
    <cellStyle name="20% - Accent6 5" xfId="29" xr:uid="{00000000-0005-0000-0000-00004D000000}"/>
    <cellStyle name="20% - Accent6 5 2" xfId="416" xr:uid="{00000000-0005-0000-0000-00004E000000}"/>
    <cellStyle name="20% - Accent6 5 3" xfId="417" xr:uid="{00000000-0005-0000-0000-00004F000000}"/>
    <cellStyle name="3 indents" xfId="30" xr:uid="{00000000-0005-0000-0000-000050000000}"/>
    <cellStyle name="4 indents" xfId="31" xr:uid="{00000000-0005-0000-0000-000051000000}"/>
    <cellStyle name="40% - Accent1" xfId="347" builtinId="31" customBuiltin="1"/>
    <cellStyle name="40% - Accent1 2" xfId="32" xr:uid="{00000000-0005-0000-0000-000053000000}"/>
    <cellStyle name="40% - Accent1 2 2" xfId="418" xr:uid="{00000000-0005-0000-0000-000054000000}"/>
    <cellStyle name="40% - Accent1 2 3" xfId="419" xr:uid="{00000000-0005-0000-0000-000055000000}"/>
    <cellStyle name="40% - Accent1 3" xfId="33" xr:uid="{00000000-0005-0000-0000-000056000000}"/>
    <cellStyle name="40% - Accent1 3 2" xfId="420" xr:uid="{00000000-0005-0000-0000-000057000000}"/>
    <cellStyle name="40% - Accent1 3 3" xfId="421" xr:uid="{00000000-0005-0000-0000-000058000000}"/>
    <cellStyle name="40% - Accent1 4" xfId="34" xr:uid="{00000000-0005-0000-0000-000059000000}"/>
    <cellStyle name="40% - Accent1 4 2" xfId="422" xr:uid="{00000000-0005-0000-0000-00005A000000}"/>
    <cellStyle name="40% - Accent1 4 3" xfId="423" xr:uid="{00000000-0005-0000-0000-00005B000000}"/>
    <cellStyle name="40% - Accent1 5" xfId="35" xr:uid="{00000000-0005-0000-0000-00005C000000}"/>
    <cellStyle name="40% - Accent1 5 2" xfId="424" xr:uid="{00000000-0005-0000-0000-00005D000000}"/>
    <cellStyle name="40% - Accent1 5 3" xfId="425" xr:uid="{00000000-0005-0000-0000-00005E000000}"/>
    <cellStyle name="40% - Accent2" xfId="351" builtinId="35" customBuiltin="1"/>
    <cellStyle name="40% - Accent2 2" xfId="36" xr:uid="{00000000-0005-0000-0000-000060000000}"/>
    <cellStyle name="40% - Accent2 2 2" xfId="426" xr:uid="{00000000-0005-0000-0000-000061000000}"/>
    <cellStyle name="40% - Accent2 2 3" xfId="427" xr:uid="{00000000-0005-0000-0000-000062000000}"/>
    <cellStyle name="40% - Accent2 3" xfId="37" xr:uid="{00000000-0005-0000-0000-000063000000}"/>
    <cellStyle name="40% - Accent2 3 2" xfId="428" xr:uid="{00000000-0005-0000-0000-000064000000}"/>
    <cellStyle name="40% - Accent2 3 3" xfId="429" xr:uid="{00000000-0005-0000-0000-000065000000}"/>
    <cellStyle name="40% - Accent2 4" xfId="38" xr:uid="{00000000-0005-0000-0000-000066000000}"/>
    <cellStyle name="40% - Accent2 4 2" xfId="430" xr:uid="{00000000-0005-0000-0000-000067000000}"/>
    <cellStyle name="40% - Accent2 4 3" xfId="431" xr:uid="{00000000-0005-0000-0000-000068000000}"/>
    <cellStyle name="40% - Accent2 5" xfId="39" xr:uid="{00000000-0005-0000-0000-000069000000}"/>
    <cellStyle name="40% - Accent2 5 2" xfId="432" xr:uid="{00000000-0005-0000-0000-00006A000000}"/>
    <cellStyle name="40% - Accent2 5 3" xfId="433" xr:uid="{00000000-0005-0000-0000-00006B000000}"/>
    <cellStyle name="40% - Accent3" xfId="355" builtinId="39" customBuiltin="1"/>
    <cellStyle name="40% - Accent3 2" xfId="40" xr:uid="{00000000-0005-0000-0000-00006D000000}"/>
    <cellStyle name="40% - Accent3 2 2" xfId="434" xr:uid="{00000000-0005-0000-0000-00006E000000}"/>
    <cellStyle name="40% - Accent3 2 3" xfId="435" xr:uid="{00000000-0005-0000-0000-00006F000000}"/>
    <cellStyle name="40% - Accent3 3" xfId="41" xr:uid="{00000000-0005-0000-0000-000070000000}"/>
    <cellStyle name="40% - Accent3 3 2" xfId="436" xr:uid="{00000000-0005-0000-0000-000071000000}"/>
    <cellStyle name="40% - Accent3 3 3" xfId="437" xr:uid="{00000000-0005-0000-0000-000072000000}"/>
    <cellStyle name="40% - Accent3 4" xfId="42" xr:uid="{00000000-0005-0000-0000-000073000000}"/>
    <cellStyle name="40% - Accent3 4 2" xfId="438" xr:uid="{00000000-0005-0000-0000-000074000000}"/>
    <cellStyle name="40% - Accent3 4 3" xfId="439" xr:uid="{00000000-0005-0000-0000-000075000000}"/>
    <cellStyle name="40% - Accent3 5" xfId="43" xr:uid="{00000000-0005-0000-0000-000076000000}"/>
    <cellStyle name="40% - Accent3 5 2" xfId="440" xr:uid="{00000000-0005-0000-0000-000077000000}"/>
    <cellStyle name="40% - Accent3 5 3" xfId="441" xr:uid="{00000000-0005-0000-0000-000078000000}"/>
    <cellStyle name="40% - Accent4" xfId="359" builtinId="43" customBuiltin="1"/>
    <cellStyle name="40% - Accent4 2" xfId="44" xr:uid="{00000000-0005-0000-0000-00007A000000}"/>
    <cellStyle name="40% - Accent4 2 2" xfId="442" xr:uid="{00000000-0005-0000-0000-00007B000000}"/>
    <cellStyle name="40% - Accent4 2 3" xfId="443" xr:uid="{00000000-0005-0000-0000-00007C000000}"/>
    <cellStyle name="40% - Accent4 3" xfId="45" xr:uid="{00000000-0005-0000-0000-00007D000000}"/>
    <cellStyle name="40% - Accent4 3 2" xfId="444" xr:uid="{00000000-0005-0000-0000-00007E000000}"/>
    <cellStyle name="40% - Accent4 3 3" xfId="445" xr:uid="{00000000-0005-0000-0000-00007F000000}"/>
    <cellStyle name="40% - Accent4 4" xfId="46" xr:uid="{00000000-0005-0000-0000-000080000000}"/>
    <cellStyle name="40% - Accent4 4 2" xfId="446" xr:uid="{00000000-0005-0000-0000-000081000000}"/>
    <cellStyle name="40% - Accent4 4 3" xfId="447" xr:uid="{00000000-0005-0000-0000-000082000000}"/>
    <cellStyle name="40% - Accent4 5" xfId="47" xr:uid="{00000000-0005-0000-0000-000083000000}"/>
    <cellStyle name="40% - Accent4 5 2" xfId="448" xr:uid="{00000000-0005-0000-0000-000084000000}"/>
    <cellStyle name="40% - Accent4 5 3" xfId="449" xr:uid="{00000000-0005-0000-0000-000085000000}"/>
    <cellStyle name="40% - Accent5" xfId="363" builtinId="47" customBuiltin="1"/>
    <cellStyle name="40% - Accent5 2" xfId="48" xr:uid="{00000000-0005-0000-0000-000087000000}"/>
    <cellStyle name="40% - Accent5 2 2" xfId="450" xr:uid="{00000000-0005-0000-0000-000088000000}"/>
    <cellStyle name="40% - Accent5 2 3" xfId="451" xr:uid="{00000000-0005-0000-0000-000089000000}"/>
    <cellStyle name="40% - Accent5 3" xfId="49" xr:uid="{00000000-0005-0000-0000-00008A000000}"/>
    <cellStyle name="40% - Accent5 3 2" xfId="452" xr:uid="{00000000-0005-0000-0000-00008B000000}"/>
    <cellStyle name="40% - Accent5 3 3" xfId="453" xr:uid="{00000000-0005-0000-0000-00008C000000}"/>
    <cellStyle name="40% - Accent5 4" xfId="50" xr:uid="{00000000-0005-0000-0000-00008D000000}"/>
    <cellStyle name="40% - Accent5 4 2" xfId="454" xr:uid="{00000000-0005-0000-0000-00008E000000}"/>
    <cellStyle name="40% - Accent5 4 3" xfId="455" xr:uid="{00000000-0005-0000-0000-00008F000000}"/>
    <cellStyle name="40% - Accent5 5" xfId="51" xr:uid="{00000000-0005-0000-0000-000090000000}"/>
    <cellStyle name="40% - Accent5 5 2" xfId="456" xr:uid="{00000000-0005-0000-0000-000091000000}"/>
    <cellStyle name="40% - Accent5 5 3" xfId="457" xr:uid="{00000000-0005-0000-0000-000092000000}"/>
    <cellStyle name="40% - Accent6" xfId="367" builtinId="51" customBuiltin="1"/>
    <cellStyle name="40% - Accent6 2" xfId="52" xr:uid="{00000000-0005-0000-0000-000094000000}"/>
    <cellStyle name="40% - Accent6 2 2" xfId="458" xr:uid="{00000000-0005-0000-0000-000095000000}"/>
    <cellStyle name="40% - Accent6 2 3" xfId="459" xr:uid="{00000000-0005-0000-0000-000096000000}"/>
    <cellStyle name="40% - Accent6 3" xfId="53" xr:uid="{00000000-0005-0000-0000-000097000000}"/>
    <cellStyle name="40% - Accent6 3 2" xfId="460" xr:uid="{00000000-0005-0000-0000-000098000000}"/>
    <cellStyle name="40% - Accent6 3 3" xfId="461" xr:uid="{00000000-0005-0000-0000-000099000000}"/>
    <cellStyle name="40% - Accent6 4" xfId="54" xr:uid="{00000000-0005-0000-0000-00009A000000}"/>
    <cellStyle name="40% - Accent6 4 2" xfId="462" xr:uid="{00000000-0005-0000-0000-00009B000000}"/>
    <cellStyle name="40% - Accent6 4 3" xfId="463" xr:uid="{00000000-0005-0000-0000-00009C000000}"/>
    <cellStyle name="40% - Accent6 5" xfId="55" xr:uid="{00000000-0005-0000-0000-00009D000000}"/>
    <cellStyle name="40% - Accent6 5 2" xfId="464" xr:uid="{00000000-0005-0000-0000-00009E000000}"/>
    <cellStyle name="40% - Accent6 5 3" xfId="465" xr:uid="{00000000-0005-0000-0000-00009F000000}"/>
    <cellStyle name="5 indents" xfId="56" xr:uid="{00000000-0005-0000-0000-0000A0000000}"/>
    <cellStyle name="60% - Accent1" xfId="348" builtinId="32" customBuiltin="1"/>
    <cellStyle name="60% - Accent1 2" xfId="466" xr:uid="{00000000-0005-0000-0000-0000A2000000}"/>
    <cellStyle name="60% - Accent2" xfId="352" builtinId="36" customBuiltin="1"/>
    <cellStyle name="60% - Accent2 2" xfId="467" xr:uid="{00000000-0005-0000-0000-0000A4000000}"/>
    <cellStyle name="60% - Accent3" xfId="356" builtinId="40" customBuiltin="1"/>
    <cellStyle name="60% - Accent3 2" xfId="468" xr:uid="{00000000-0005-0000-0000-0000A6000000}"/>
    <cellStyle name="60% - Accent4" xfId="360" builtinId="44" customBuiltin="1"/>
    <cellStyle name="60% - Accent4 2" xfId="469" xr:uid="{00000000-0005-0000-0000-0000A8000000}"/>
    <cellStyle name="60% - Accent5" xfId="364" builtinId="48" customBuiltin="1"/>
    <cellStyle name="60% - Accent5 2" xfId="470" xr:uid="{00000000-0005-0000-0000-0000AA000000}"/>
    <cellStyle name="60% - Accent6" xfId="368" builtinId="52" customBuiltin="1"/>
    <cellStyle name="60% - Accent6 2" xfId="471" xr:uid="{00000000-0005-0000-0000-0000AC000000}"/>
    <cellStyle name="Accent1" xfId="345" builtinId="29" customBuiltin="1"/>
    <cellStyle name="Accent1 2" xfId="472" xr:uid="{00000000-0005-0000-0000-0000AE000000}"/>
    <cellStyle name="Accent2" xfId="349" builtinId="33" customBuiltin="1"/>
    <cellStyle name="Accent2 2" xfId="473" xr:uid="{00000000-0005-0000-0000-0000B0000000}"/>
    <cellStyle name="Accent3" xfId="353" builtinId="37" customBuiltin="1"/>
    <cellStyle name="Accent3 2" xfId="474" xr:uid="{00000000-0005-0000-0000-0000B2000000}"/>
    <cellStyle name="Accent4" xfId="357" builtinId="41" customBuiltin="1"/>
    <cellStyle name="Accent4 2" xfId="475" xr:uid="{00000000-0005-0000-0000-0000B4000000}"/>
    <cellStyle name="Accent5" xfId="361" builtinId="45" customBuiltin="1"/>
    <cellStyle name="Accent5 2" xfId="476" xr:uid="{00000000-0005-0000-0000-0000B6000000}"/>
    <cellStyle name="Accent6" xfId="365" builtinId="49" customBuiltin="1"/>
    <cellStyle name="Accent6 2" xfId="57" xr:uid="{00000000-0005-0000-0000-0000B8000000}"/>
    <cellStyle name="ANCLAS,REZONES Y SUS PARTES,DE FUNDICION,DE HIERRO O DE ACERO" xfId="58" xr:uid="{00000000-0005-0000-0000-0000B9000000}"/>
    <cellStyle name="Bad" xfId="335" builtinId="27" customBuiltin="1"/>
    <cellStyle name="Bad 2" xfId="59" xr:uid="{00000000-0005-0000-0000-0000BB000000}"/>
    <cellStyle name="Bad 2 2" xfId="60" xr:uid="{00000000-0005-0000-0000-0000BC000000}"/>
    <cellStyle name="Bad 2 3" xfId="477" xr:uid="{00000000-0005-0000-0000-0000BD000000}"/>
    <cellStyle name="Calculation" xfId="339" builtinId="22" customBuiltin="1"/>
    <cellStyle name="Calculation 2" xfId="478" xr:uid="{00000000-0005-0000-0000-0000BF000000}"/>
    <cellStyle name="Check Cell" xfId="341" builtinId="23" customBuiltin="1"/>
    <cellStyle name="Check Cell 2" xfId="479" xr:uid="{00000000-0005-0000-0000-0000C1000000}"/>
    <cellStyle name="Comma" xfId="1" builtinId="3"/>
    <cellStyle name="Comma 10" xfId="216" xr:uid="{00000000-0005-0000-0000-0000C3000000}"/>
    <cellStyle name="Comma 10 2" xfId="480" xr:uid="{00000000-0005-0000-0000-0000C4000000}"/>
    <cellStyle name="Comma 10 2 2 2" xfId="1148" xr:uid="{80F5F0AE-CC5D-48DA-8596-71CC2788F06F}"/>
    <cellStyle name="Comma 11" xfId="218" xr:uid="{00000000-0005-0000-0000-0000C5000000}"/>
    <cellStyle name="Comma 11 2" xfId="481" xr:uid="{00000000-0005-0000-0000-0000C6000000}"/>
    <cellStyle name="Comma 11 3" xfId="482" xr:uid="{00000000-0005-0000-0000-0000C7000000}"/>
    <cellStyle name="Comma 11 4" xfId="483" xr:uid="{00000000-0005-0000-0000-0000C8000000}"/>
    <cellStyle name="Comma 11 4 2" xfId="484" xr:uid="{00000000-0005-0000-0000-0000C9000000}"/>
    <cellStyle name="Comma 11 4 3" xfId="485" xr:uid="{00000000-0005-0000-0000-0000CA000000}"/>
    <cellStyle name="Comma 11 4 3 2" xfId="486" xr:uid="{00000000-0005-0000-0000-0000CB000000}"/>
    <cellStyle name="Comma 11 5" xfId="487" xr:uid="{00000000-0005-0000-0000-0000CC000000}"/>
    <cellStyle name="Comma 11 6" xfId="488" xr:uid="{00000000-0005-0000-0000-0000CD000000}"/>
    <cellStyle name="Comma 11 7" xfId="489" xr:uid="{00000000-0005-0000-0000-0000CE000000}"/>
    <cellStyle name="Comma 12" xfId="490" xr:uid="{00000000-0005-0000-0000-0000CF000000}"/>
    <cellStyle name="Comma 12 2" xfId="491" xr:uid="{00000000-0005-0000-0000-0000D0000000}"/>
    <cellStyle name="Comma 12 2 2" xfId="492" xr:uid="{00000000-0005-0000-0000-0000D1000000}"/>
    <cellStyle name="Comma 12 2 2 2" xfId="493" xr:uid="{00000000-0005-0000-0000-0000D2000000}"/>
    <cellStyle name="Comma 12 3" xfId="494" xr:uid="{00000000-0005-0000-0000-0000D3000000}"/>
    <cellStyle name="Comma 13" xfId="61" xr:uid="{00000000-0005-0000-0000-0000D4000000}"/>
    <cellStyle name="Comma 13 2" xfId="62" xr:uid="{00000000-0005-0000-0000-0000D5000000}"/>
    <cellStyle name="Comma 14" xfId="495" xr:uid="{00000000-0005-0000-0000-0000D6000000}"/>
    <cellStyle name="Comma 14 2" xfId="496" xr:uid="{00000000-0005-0000-0000-0000D7000000}"/>
    <cellStyle name="Comma 15" xfId="63" xr:uid="{00000000-0005-0000-0000-0000D8000000}"/>
    <cellStyle name="Comma 16" xfId="497" xr:uid="{00000000-0005-0000-0000-0000D9000000}"/>
    <cellStyle name="Comma 16 2" xfId="498" xr:uid="{00000000-0005-0000-0000-0000DA000000}"/>
    <cellStyle name="Comma 16 3" xfId="499" xr:uid="{00000000-0005-0000-0000-0000DB000000}"/>
    <cellStyle name="Comma 17" xfId="500" xr:uid="{00000000-0005-0000-0000-0000DC000000}"/>
    <cellStyle name="Comma 18" xfId="501" xr:uid="{00000000-0005-0000-0000-0000DD000000}"/>
    <cellStyle name="Comma 19" xfId="502" xr:uid="{00000000-0005-0000-0000-0000DE000000}"/>
    <cellStyle name="Comma 2" xfId="64" xr:uid="{00000000-0005-0000-0000-0000DF000000}"/>
    <cellStyle name="Comma 2 10" xfId="503" xr:uid="{00000000-0005-0000-0000-0000E0000000}"/>
    <cellStyle name="Comma 2 11" xfId="504" xr:uid="{00000000-0005-0000-0000-0000E1000000}"/>
    <cellStyle name="Comma 2 2" xfId="65" xr:uid="{00000000-0005-0000-0000-0000E2000000}"/>
    <cellStyle name="Comma 2 2 2" xfId="225" xr:uid="{00000000-0005-0000-0000-0000E3000000}"/>
    <cellStyle name="Comma 2 2 2 2" xfId="505" xr:uid="{00000000-0005-0000-0000-0000E4000000}"/>
    <cellStyle name="Comma 2 2 2 3" xfId="506" xr:uid="{00000000-0005-0000-0000-0000E5000000}"/>
    <cellStyle name="Comma 2 2 2 4" xfId="507" xr:uid="{00000000-0005-0000-0000-0000E6000000}"/>
    <cellStyle name="Comma 2 2 3" xfId="226" xr:uid="{00000000-0005-0000-0000-0000E7000000}"/>
    <cellStyle name="Comma 2 2 3 2" xfId="508" xr:uid="{00000000-0005-0000-0000-0000E8000000}"/>
    <cellStyle name="Comma 2 2 4" xfId="509" xr:uid="{00000000-0005-0000-0000-0000E9000000}"/>
    <cellStyle name="Comma 2 3" xfId="66" xr:uid="{00000000-0005-0000-0000-0000EA000000}"/>
    <cellStyle name="Comma 2 3 2" xfId="227" xr:uid="{00000000-0005-0000-0000-0000EB000000}"/>
    <cellStyle name="Comma 2 4" xfId="67" xr:uid="{00000000-0005-0000-0000-0000EC000000}"/>
    <cellStyle name="Comma 2 5" xfId="68" xr:uid="{00000000-0005-0000-0000-0000ED000000}"/>
    <cellStyle name="Comma 2 6" xfId="69" xr:uid="{00000000-0005-0000-0000-0000EE000000}"/>
    <cellStyle name="Comma 2 7" xfId="70" xr:uid="{00000000-0005-0000-0000-0000EF000000}"/>
    <cellStyle name="Comma 2 7 2" xfId="510" xr:uid="{00000000-0005-0000-0000-0000F0000000}"/>
    <cellStyle name="Comma 2 8" xfId="71" xr:uid="{00000000-0005-0000-0000-0000F1000000}"/>
    <cellStyle name="Comma 2 9" xfId="200" xr:uid="{00000000-0005-0000-0000-0000F2000000}"/>
    <cellStyle name="Comma 20" xfId="511" xr:uid="{00000000-0005-0000-0000-0000F3000000}"/>
    <cellStyle name="Comma 20 2" xfId="512" xr:uid="{00000000-0005-0000-0000-0000F4000000}"/>
    <cellStyle name="Comma 21" xfId="513" xr:uid="{00000000-0005-0000-0000-0000F5000000}"/>
    <cellStyle name="Comma 22" xfId="514" xr:uid="{00000000-0005-0000-0000-0000F6000000}"/>
    <cellStyle name="Comma 22 2" xfId="515" xr:uid="{00000000-0005-0000-0000-0000F7000000}"/>
    <cellStyle name="Comma 22 2 2" xfId="516" xr:uid="{00000000-0005-0000-0000-0000F8000000}"/>
    <cellStyle name="Comma 22 2 3" xfId="517" xr:uid="{00000000-0005-0000-0000-0000F9000000}"/>
    <cellStyle name="Comma 22 3" xfId="518" xr:uid="{00000000-0005-0000-0000-0000FA000000}"/>
    <cellStyle name="Comma 22 3 2" xfId="519" xr:uid="{00000000-0005-0000-0000-0000FB000000}"/>
    <cellStyle name="Comma 23" xfId="520" xr:uid="{00000000-0005-0000-0000-0000FC000000}"/>
    <cellStyle name="Comma 24" xfId="521" xr:uid="{00000000-0005-0000-0000-0000FD000000}"/>
    <cellStyle name="Comma 25" xfId="522" xr:uid="{00000000-0005-0000-0000-0000FE000000}"/>
    <cellStyle name="Comma 26" xfId="1110" xr:uid="{00000000-0005-0000-0000-0000FF000000}"/>
    <cellStyle name="Comma 27" xfId="1111" xr:uid="{00000000-0005-0000-0000-000000010000}"/>
    <cellStyle name="Comma 3" xfId="72" xr:uid="{00000000-0005-0000-0000-000001010000}"/>
    <cellStyle name="Comma 3 2" xfId="73" xr:uid="{00000000-0005-0000-0000-000002010000}"/>
    <cellStyle name="Comma 3 2 2" xfId="74" xr:uid="{00000000-0005-0000-0000-000003010000}"/>
    <cellStyle name="Comma 3 3" xfId="75" xr:uid="{00000000-0005-0000-0000-000004010000}"/>
    <cellStyle name="Comma 3 3 2" xfId="523" xr:uid="{00000000-0005-0000-0000-000005010000}"/>
    <cellStyle name="Comma 3 4" xfId="228" xr:uid="{00000000-0005-0000-0000-000006010000}"/>
    <cellStyle name="Comma 3 4 2" xfId="524" xr:uid="{00000000-0005-0000-0000-000007010000}"/>
    <cellStyle name="Comma 3 4 3" xfId="525" xr:uid="{00000000-0005-0000-0000-000008010000}"/>
    <cellStyle name="Comma 3 5" xfId="526" xr:uid="{00000000-0005-0000-0000-000009010000}"/>
    <cellStyle name="Comma 3 6" xfId="1006" xr:uid="{00000000-0005-0000-0000-00000A010000}"/>
    <cellStyle name="Comma 4" xfId="76" xr:uid="{00000000-0005-0000-0000-00000B010000}"/>
    <cellStyle name="Comma 4 2" xfId="77" xr:uid="{00000000-0005-0000-0000-00000C010000}"/>
    <cellStyle name="Comma 4 3" xfId="229" xr:uid="{00000000-0005-0000-0000-00000D010000}"/>
    <cellStyle name="Comma 4 4" xfId="527" xr:uid="{00000000-0005-0000-0000-00000E010000}"/>
    <cellStyle name="Comma 4 5" xfId="528" xr:uid="{00000000-0005-0000-0000-00000F010000}"/>
    <cellStyle name="Comma 4 6" xfId="1009" xr:uid="{00000000-0005-0000-0000-000010010000}"/>
    <cellStyle name="Comma 4_Book2" xfId="78" xr:uid="{00000000-0005-0000-0000-000011010000}"/>
    <cellStyle name="Comma 5" xfId="79" xr:uid="{00000000-0005-0000-0000-000012010000}"/>
    <cellStyle name="Comma 5 2" xfId="80" xr:uid="{00000000-0005-0000-0000-000013010000}"/>
    <cellStyle name="Comma 5 3" xfId="81" xr:uid="{00000000-0005-0000-0000-000014010000}"/>
    <cellStyle name="Comma 5 4" xfId="529" xr:uid="{00000000-0005-0000-0000-000015010000}"/>
    <cellStyle name="Comma 6" xfId="82" xr:uid="{00000000-0005-0000-0000-000016010000}"/>
    <cellStyle name="Comma 6 2" xfId="530" xr:uid="{00000000-0005-0000-0000-000017010000}"/>
    <cellStyle name="Comma 6 2 2" xfId="531" xr:uid="{00000000-0005-0000-0000-000018010000}"/>
    <cellStyle name="Comma 6 3" xfId="532" xr:uid="{00000000-0005-0000-0000-000019010000}"/>
    <cellStyle name="Comma 7" xfId="83" xr:uid="{00000000-0005-0000-0000-00001A010000}"/>
    <cellStyle name="Comma 7 2" xfId="84" xr:uid="{00000000-0005-0000-0000-00001B010000}"/>
    <cellStyle name="Comma 7 2 2" xfId="533" xr:uid="{00000000-0005-0000-0000-00001C010000}"/>
    <cellStyle name="Comma 7 2 2 2" xfId="534" xr:uid="{00000000-0005-0000-0000-00001D010000}"/>
    <cellStyle name="Comma 7 2 2 2 2" xfId="535" xr:uid="{00000000-0005-0000-0000-00001E010000}"/>
    <cellStyle name="Comma 7 2 2 3" xfId="536" xr:uid="{00000000-0005-0000-0000-00001F010000}"/>
    <cellStyle name="Comma 7 2 2 3 2" xfId="537" xr:uid="{00000000-0005-0000-0000-000020010000}"/>
    <cellStyle name="Comma 7 2 2 4" xfId="538" xr:uid="{00000000-0005-0000-0000-000021010000}"/>
    <cellStyle name="Comma 7 2 3" xfId="539" xr:uid="{00000000-0005-0000-0000-000022010000}"/>
    <cellStyle name="Comma 7 3" xfId="540" xr:uid="{00000000-0005-0000-0000-000023010000}"/>
    <cellStyle name="Comma 7 4" xfId="541" xr:uid="{00000000-0005-0000-0000-000024010000}"/>
    <cellStyle name="Comma 8" xfId="85" xr:uid="{00000000-0005-0000-0000-000025010000}"/>
    <cellStyle name="Comma 8 2" xfId="542" xr:uid="{00000000-0005-0000-0000-000026010000}"/>
    <cellStyle name="Comma 8 2 2" xfId="543" xr:uid="{00000000-0005-0000-0000-000027010000}"/>
    <cellStyle name="Comma 8 2 2 2" xfId="544" xr:uid="{00000000-0005-0000-0000-000028010000}"/>
    <cellStyle name="Comma 8 3" xfId="545" xr:uid="{00000000-0005-0000-0000-000029010000}"/>
    <cellStyle name="Comma 8 4" xfId="546" xr:uid="{00000000-0005-0000-0000-00002A010000}"/>
    <cellStyle name="Comma 9" xfId="86" xr:uid="{00000000-0005-0000-0000-00002B010000}"/>
    <cellStyle name="Comma 9 2" xfId="547" xr:uid="{00000000-0005-0000-0000-00002C010000}"/>
    <cellStyle name="Comma 9 3" xfId="548" xr:uid="{00000000-0005-0000-0000-00002D010000}"/>
    <cellStyle name="Comma 9 3 2" xfId="549" xr:uid="{00000000-0005-0000-0000-00002E010000}"/>
    <cellStyle name="Comma 9 3 2 2" xfId="550" xr:uid="{00000000-0005-0000-0000-00002F010000}"/>
    <cellStyle name="Comma 9 4" xfId="551" xr:uid="{00000000-0005-0000-0000-000030010000}"/>
    <cellStyle name="Currency 2" xfId="87" xr:uid="{00000000-0005-0000-0000-000031010000}"/>
    <cellStyle name="Currency 2 2" xfId="552" xr:uid="{00000000-0005-0000-0000-000032010000}"/>
    <cellStyle name="Currency 3" xfId="553" xr:uid="{00000000-0005-0000-0000-000033010000}"/>
    <cellStyle name="Euro" xfId="88" xr:uid="{00000000-0005-0000-0000-000034010000}"/>
    <cellStyle name="Euro 2" xfId="89" xr:uid="{00000000-0005-0000-0000-000035010000}"/>
    <cellStyle name="Euro 3" xfId="90" xr:uid="{00000000-0005-0000-0000-000036010000}"/>
    <cellStyle name="Euro 4" xfId="91" xr:uid="{00000000-0005-0000-0000-000037010000}"/>
    <cellStyle name="Euro 5" xfId="92" xr:uid="{00000000-0005-0000-0000-000038010000}"/>
    <cellStyle name="Explanatory Text" xfId="343" builtinId="53" customBuiltin="1"/>
    <cellStyle name="Explanatory Text 2" xfId="554" xr:uid="{00000000-0005-0000-0000-00003A010000}"/>
    <cellStyle name="Good" xfId="334" builtinId="26" customBuiltin="1"/>
    <cellStyle name="Good 2" xfId="555" xr:uid="{00000000-0005-0000-0000-00003C010000}"/>
    <cellStyle name="Good 2 2" xfId="1010" xr:uid="{00000000-0005-0000-0000-00003D010000}"/>
    <cellStyle name="Grey" xfId="93" xr:uid="{00000000-0005-0000-0000-00003E010000}"/>
    <cellStyle name="Heading 1" xfId="330" builtinId="16" customBuiltin="1"/>
    <cellStyle name="Heading 1 2" xfId="556" xr:uid="{00000000-0005-0000-0000-000040010000}"/>
    <cellStyle name="Heading 2" xfId="331" builtinId="17" customBuiltin="1"/>
    <cellStyle name="Heading 2 2" xfId="557" xr:uid="{00000000-0005-0000-0000-000042010000}"/>
    <cellStyle name="Heading 3" xfId="332" builtinId="18" customBuiltin="1"/>
    <cellStyle name="Heading 3 2" xfId="558" xr:uid="{00000000-0005-0000-0000-000044010000}"/>
    <cellStyle name="Heading 4" xfId="333" builtinId="19" customBuiltin="1"/>
    <cellStyle name="Heading 4 2" xfId="559" xr:uid="{00000000-0005-0000-0000-000046010000}"/>
    <cellStyle name="Hipervínculo_IIF" xfId="94" xr:uid="{00000000-0005-0000-0000-000047010000}"/>
    <cellStyle name="Hyperlink 2" xfId="230" xr:uid="{00000000-0005-0000-0000-000048010000}"/>
    <cellStyle name="imf-one decimal" xfId="95" xr:uid="{00000000-0005-0000-0000-000049010000}"/>
    <cellStyle name="imf-zero decimal" xfId="96" xr:uid="{00000000-0005-0000-0000-00004A010000}"/>
    <cellStyle name="Input" xfId="337" builtinId="20" customBuiltin="1"/>
    <cellStyle name="Input [yellow]" xfId="97" xr:uid="{00000000-0005-0000-0000-00004C010000}"/>
    <cellStyle name="Input 2" xfId="560" xr:uid="{00000000-0005-0000-0000-00004D010000}"/>
    <cellStyle name="Linked Cell" xfId="340" builtinId="24" customBuiltin="1"/>
    <cellStyle name="Linked Cell 2" xfId="561" xr:uid="{00000000-0005-0000-0000-00004F010000}"/>
    <cellStyle name="Millares [0]_BALPROGRAMA2001R" xfId="98" xr:uid="{00000000-0005-0000-0000-000050010000}"/>
    <cellStyle name="Millares_BALPROGRAMA2001R" xfId="99" xr:uid="{00000000-0005-0000-0000-000051010000}"/>
    <cellStyle name="Milliers [0]_Feuil1" xfId="100" xr:uid="{00000000-0005-0000-0000-000052010000}"/>
    <cellStyle name="Milliers_Feuil1" xfId="101" xr:uid="{00000000-0005-0000-0000-000053010000}"/>
    <cellStyle name="Moneda [0]_BALPROGRAMA2001R" xfId="102" xr:uid="{00000000-0005-0000-0000-000054010000}"/>
    <cellStyle name="Moneda_BALPROGRAMA2001R" xfId="103" xr:uid="{00000000-0005-0000-0000-000055010000}"/>
    <cellStyle name="Monétaire [0]_Feuil1" xfId="104" xr:uid="{00000000-0005-0000-0000-000056010000}"/>
    <cellStyle name="Monétaire_Feuil1" xfId="105" xr:uid="{00000000-0005-0000-0000-000057010000}"/>
    <cellStyle name="Neutral" xfId="336" builtinId="28" customBuiltin="1"/>
    <cellStyle name="Neutral 2" xfId="562" xr:uid="{00000000-0005-0000-0000-000059010000}"/>
    <cellStyle name="Normal" xfId="0" builtinId="0"/>
    <cellStyle name="Normal - Style1" xfId="106" xr:uid="{00000000-0005-0000-0000-00005B010000}"/>
    <cellStyle name="Normal - Style2" xfId="107" xr:uid="{00000000-0005-0000-0000-00005C010000}"/>
    <cellStyle name="Normal 10" xfId="108" xr:uid="{00000000-0005-0000-0000-00005D010000}"/>
    <cellStyle name="Normal 10 2" xfId="563" xr:uid="{00000000-0005-0000-0000-00005E010000}"/>
    <cellStyle name="Normal 100" xfId="283" xr:uid="{00000000-0005-0000-0000-00005F010000}"/>
    <cellStyle name="Normal 101" xfId="284" xr:uid="{00000000-0005-0000-0000-000060010000}"/>
    <cellStyle name="Normal 102" xfId="282" xr:uid="{00000000-0005-0000-0000-000061010000}"/>
    <cellStyle name="Normal 102 2" xfId="564" xr:uid="{00000000-0005-0000-0000-000062010000}"/>
    <cellStyle name="Normal 102 2 2" xfId="1011" xr:uid="{00000000-0005-0000-0000-000063010000}"/>
    <cellStyle name="Normal 103" xfId="302" xr:uid="{00000000-0005-0000-0000-000064010000}"/>
    <cellStyle name="Normal 103 2" xfId="565" xr:uid="{00000000-0005-0000-0000-000065010000}"/>
    <cellStyle name="Normal 103 2 2" xfId="1012" xr:uid="{00000000-0005-0000-0000-000066010000}"/>
    <cellStyle name="Normal 104" xfId="303" xr:uid="{00000000-0005-0000-0000-000067010000}"/>
    <cellStyle name="Normal 104 2" xfId="567" xr:uid="{00000000-0005-0000-0000-000068010000}"/>
    <cellStyle name="Normal 104 3" xfId="568" xr:uid="{00000000-0005-0000-0000-000069010000}"/>
    <cellStyle name="Normal 104 4" xfId="569" xr:uid="{00000000-0005-0000-0000-00006A010000}"/>
    <cellStyle name="Normal 104 5" xfId="566" xr:uid="{00000000-0005-0000-0000-00006B010000}"/>
    <cellStyle name="Normal 105" xfId="304" xr:uid="{00000000-0005-0000-0000-00006C010000}"/>
    <cellStyle name="Normal 105 2" xfId="570" xr:uid="{00000000-0005-0000-0000-00006D010000}"/>
    <cellStyle name="Normal 105 3" xfId="571" xr:uid="{00000000-0005-0000-0000-00006E010000}"/>
    <cellStyle name="Normal 106" xfId="305" xr:uid="{00000000-0005-0000-0000-00006F010000}"/>
    <cellStyle name="Normal 106 2" xfId="572" xr:uid="{00000000-0005-0000-0000-000070010000}"/>
    <cellStyle name="Normal 106 3" xfId="573" xr:uid="{00000000-0005-0000-0000-000071010000}"/>
    <cellStyle name="Normal 107" xfId="306" xr:uid="{00000000-0005-0000-0000-000072010000}"/>
    <cellStyle name="Normal 107 2" xfId="574" xr:uid="{00000000-0005-0000-0000-000073010000}"/>
    <cellStyle name="Normal 107 3" xfId="575" xr:uid="{00000000-0005-0000-0000-000074010000}"/>
    <cellStyle name="Normal 108" xfId="307" xr:uid="{00000000-0005-0000-0000-000075010000}"/>
    <cellStyle name="Normal 108 2" xfId="576" xr:uid="{00000000-0005-0000-0000-000076010000}"/>
    <cellStyle name="Normal 108 3" xfId="577" xr:uid="{00000000-0005-0000-0000-000077010000}"/>
    <cellStyle name="Normal 109" xfId="308" xr:uid="{00000000-0005-0000-0000-000078010000}"/>
    <cellStyle name="Normal 109 2" xfId="578" xr:uid="{00000000-0005-0000-0000-000079010000}"/>
    <cellStyle name="Normal 109 3" xfId="579" xr:uid="{00000000-0005-0000-0000-00007A010000}"/>
    <cellStyle name="Normal 11" xfId="109" xr:uid="{00000000-0005-0000-0000-00007B010000}"/>
    <cellStyle name="Normal 11 2" xfId="580" xr:uid="{00000000-0005-0000-0000-00007C010000}"/>
    <cellStyle name="Normal 11 2 2" xfId="581" xr:uid="{00000000-0005-0000-0000-00007D010000}"/>
    <cellStyle name="Normal 11 2 2 2" xfId="582" xr:uid="{00000000-0005-0000-0000-00007E010000}"/>
    <cellStyle name="Normal 11 3" xfId="583" xr:uid="{00000000-0005-0000-0000-00007F010000}"/>
    <cellStyle name="Normal 110" xfId="309" xr:uid="{00000000-0005-0000-0000-000080010000}"/>
    <cellStyle name="Normal 110 2" xfId="584" xr:uid="{00000000-0005-0000-0000-000081010000}"/>
    <cellStyle name="Normal 110 3" xfId="585" xr:uid="{00000000-0005-0000-0000-000082010000}"/>
    <cellStyle name="Normal 111" xfId="310" xr:uid="{00000000-0005-0000-0000-000083010000}"/>
    <cellStyle name="Normal 111 2" xfId="586" xr:uid="{00000000-0005-0000-0000-000084010000}"/>
    <cellStyle name="Normal 111 3" xfId="587" xr:uid="{00000000-0005-0000-0000-000085010000}"/>
    <cellStyle name="Normal 112" xfId="311" xr:uid="{00000000-0005-0000-0000-000086010000}"/>
    <cellStyle name="Normal 112 2" xfId="588" xr:uid="{00000000-0005-0000-0000-000087010000}"/>
    <cellStyle name="Normal 112 3" xfId="589" xr:uid="{00000000-0005-0000-0000-000088010000}"/>
    <cellStyle name="Normal 113" xfId="590" xr:uid="{00000000-0005-0000-0000-000089010000}"/>
    <cellStyle name="Normal 113 2" xfId="591" xr:uid="{00000000-0005-0000-0000-00008A010000}"/>
    <cellStyle name="Normal 113 3" xfId="592" xr:uid="{00000000-0005-0000-0000-00008B010000}"/>
    <cellStyle name="Normal 114" xfId="593" xr:uid="{00000000-0005-0000-0000-00008C010000}"/>
    <cellStyle name="Normal 114 2" xfId="594" xr:uid="{00000000-0005-0000-0000-00008D010000}"/>
    <cellStyle name="Normal 114 3" xfId="595" xr:uid="{00000000-0005-0000-0000-00008E010000}"/>
    <cellStyle name="Normal 115" xfId="596" xr:uid="{00000000-0005-0000-0000-00008F010000}"/>
    <cellStyle name="Normal 115 2" xfId="597" xr:uid="{00000000-0005-0000-0000-000090010000}"/>
    <cellStyle name="Normal 115 3" xfId="598" xr:uid="{00000000-0005-0000-0000-000091010000}"/>
    <cellStyle name="Normal 116" xfId="599" xr:uid="{00000000-0005-0000-0000-000092010000}"/>
    <cellStyle name="Normal 116 2" xfId="600" xr:uid="{00000000-0005-0000-0000-000093010000}"/>
    <cellStyle name="Normal 116 3" xfId="601" xr:uid="{00000000-0005-0000-0000-000094010000}"/>
    <cellStyle name="Normal 117" xfId="602" xr:uid="{00000000-0005-0000-0000-000095010000}"/>
    <cellStyle name="Normal 117 2" xfId="603" xr:uid="{00000000-0005-0000-0000-000096010000}"/>
    <cellStyle name="Normal 117 3" xfId="604" xr:uid="{00000000-0005-0000-0000-000097010000}"/>
    <cellStyle name="Normal 118" xfId="605" xr:uid="{00000000-0005-0000-0000-000098010000}"/>
    <cellStyle name="Normal 118 2" xfId="606" xr:uid="{00000000-0005-0000-0000-000099010000}"/>
    <cellStyle name="Normal 118 3" xfId="607" xr:uid="{00000000-0005-0000-0000-00009A010000}"/>
    <cellStyle name="Normal 119" xfId="608" xr:uid="{00000000-0005-0000-0000-00009B010000}"/>
    <cellStyle name="Normal 119 2" xfId="609" xr:uid="{00000000-0005-0000-0000-00009C010000}"/>
    <cellStyle name="Normal 119 3" xfId="610" xr:uid="{00000000-0005-0000-0000-00009D010000}"/>
    <cellStyle name="Normal 12" xfId="110" xr:uid="{00000000-0005-0000-0000-00009E010000}"/>
    <cellStyle name="Normal 12 2" xfId="611" xr:uid="{00000000-0005-0000-0000-00009F010000}"/>
    <cellStyle name="Normal 12 2 2" xfId="612" xr:uid="{00000000-0005-0000-0000-0000A0010000}"/>
    <cellStyle name="Normal 12 3" xfId="613" xr:uid="{00000000-0005-0000-0000-0000A1010000}"/>
    <cellStyle name="Normal 120" xfId="614" xr:uid="{00000000-0005-0000-0000-0000A2010000}"/>
    <cellStyle name="Normal 120 2" xfId="615" xr:uid="{00000000-0005-0000-0000-0000A3010000}"/>
    <cellStyle name="Normal 120 3" xfId="616" xr:uid="{00000000-0005-0000-0000-0000A4010000}"/>
    <cellStyle name="Normal 121" xfId="617" xr:uid="{00000000-0005-0000-0000-0000A5010000}"/>
    <cellStyle name="Normal 121 2" xfId="618" xr:uid="{00000000-0005-0000-0000-0000A6010000}"/>
    <cellStyle name="Normal 121 3" xfId="619" xr:uid="{00000000-0005-0000-0000-0000A7010000}"/>
    <cellStyle name="Normal 122" xfId="620" xr:uid="{00000000-0005-0000-0000-0000A8010000}"/>
    <cellStyle name="Normal 122 2" xfId="621" xr:uid="{00000000-0005-0000-0000-0000A9010000}"/>
    <cellStyle name="Normal 122 3" xfId="622" xr:uid="{00000000-0005-0000-0000-0000AA010000}"/>
    <cellStyle name="Normal 123" xfId="623" xr:uid="{00000000-0005-0000-0000-0000AB010000}"/>
    <cellStyle name="Normal 123 2" xfId="624" xr:uid="{00000000-0005-0000-0000-0000AC010000}"/>
    <cellStyle name="Normal 123 3" xfId="625" xr:uid="{00000000-0005-0000-0000-0000AD010000}"/>
    <cellStyle name="Normal 124" xfId="626" xr:uid="{00000000-0005-0000-0000-0000AE010000}"/>
    <cellStyle name="Normal 124 2" xfId="627" xr:uid="{00000000-0005-0000-0000-0000AF010000}"/>
    <cellStyle name="Normal 124 3" xfId="628" xr:uid="{00000000-0005-0000-0000-0000B0010000}"/>
    <cellStyle name="Normal 125" xfId="629" xr:uid="{00000000-0005-0000-0000-0000B1010000}"/>
    <cellStyle name="Normal 125 2" xfId="630" xr:uid="{00000000-0005-0000-0000-0000B2010000}"/>
    <cellStyle name="Normal 125 3" xfId="631" xr:uid="{00000000-0005-0000-0000-0000B3010000}"/>
    <cellStyle name="Normal 126" xfId="632" xr:uid="{00000000-0005-0000-0000-0000B4010000}"/>
    <cellStyle name="Normal 126 2" xfId="633" xr:uid="{00000000-0005-0000-0000-0000B5010000}"/>
    <cellStyle name="Normal 126 3" xfId="634" xr:uid="{00000000-0005-0000-0000-0000B6010000}"/>
    <cellStyle name="Normal 127" xfId="635" xr:uid="{00000000-0005-0000-0000-0000B7010000}"/>
    <cellStyle name="Normal 127 2" xfId="636" xr:uid="{00000000-0005-0000-0000-0000B8010000}"/>
    <cellStyle name="Normal 127 3" xfId="637" xr:uid="{00000000-0005-0000-0000-0000B9010000}"/>
    <cellStyle name="Normal 128" xfId="638" xr:uid="{00000000-0005-0000-0000-0000BA010000}"/>
    <cellStyle name="Normal 128 2" xfId="639" xr:uid="{00000000-0005-0000-0000-0000BB010000}"/>
    <cellStyle name="Normal 128 3" xfId="640" xr:uid="{00000000-0005-0000-0000-0000BC010000}"/>
    <cellStyle name="Normal 129" xfId="641" xr:uid="{00000000-0005-0000-0000-0000BD010000}"/>
    <cellStyle name="Normal 129 2" xfId="642" xr:uid="{00000000-0005-0000-0000-0000BE010000}"/>
    <cellStyle name="Normal 129 3" xfId="643" xr:uid="{00000000-0005-0000-0000-0000BF010000}"/>
    <cellStyle name="Normal 13" xfId="111" xr:uid="{00000000-0005-0000-0000-0000C0010000}"/>
    <cellStyle name="Normal 13 2" xfId="312" xr:uid="{00000000-0005-0000-0000-0000C1010000}"/>
    <cellStyle name="Normal 13 2 2" xfId="644" xr:uid="{00000000-0005-0000-0000-0000C2010000}"/>
    <cellStyle name="Normal 13 2 3" xfId="645" xr:uid="{00000000-0005-0000-0000-0000C3010000}"/>
    <cellStyle name="Normal 13 3" xfId="313" xr:uid="{00000000-0005-0000-0000-0000C4010000}"/>
    <cellStyle name="Normal 13 4" xfId="646" xr:uid="{00000000-0005-0000-0000-0000C5010000}"/>
    <cellStyle name="Normal 13 5" xfId="1112" xr:uid="{00000000-0005-0000-0000-0000C6010000}"/>
    <cellStyle name="Normal 130" xfId="647" xr:uid="{00000000-0005-0000-0000-0000C7010000}"/>
    <cellStyle name="Normal 130 2" xfId="648" xr:uid="{00000000-0005-0000-0000-0000C8010000}"/>
    <cellStyle name="Normal 130 3" xfId="649" xr:uid="{00000000-0005-0000-0000-0000C9010000}"/>
    <cellStyle name="Normal 131" xfId="650" xr:uid="{00000000-0005-0000-0000-0000CA010000}"/>
    <cellStyle name="Normal 131 2" xfId="651" xr:uid="{00000000-0005-0000-0000-0000CB010000}"/>
    <cellStyle name="Normal 131 3" xfId="652" xr:uid="{00000000-0005-0000-0000-0000CC010000}"/>
    <cellStyle name="Normal 132" xfId="653" xr:uid="{00000000-0005-0000-0000-0000CD010000}"/>
    <cellStyle name="Normal 132 2" xfId="654" xr:uid="{00000000-0005-0000-0000-0000CE010000}"/>
    <cellStyle name="Normal 132 3" xfId="655" xr:uid="{00000000-0005-0000-0000-0000CF010000}"/>
    <cellStyle name="Normal 133" xfId="656" xr:uid="{00000000-0005-0000-0000-0000D0010000}"/>
    <cellStyle name="Normal 133 2" xfId="657" xr:uid="{00000000-0005-0000-0000-0000D1010000}"/>
    <cellStyle name="Normal 133 3" xfId="658" xr:uid="{00000000-0005-0000-0000-0000D2010000}"/>
    <cellStyle name="Normal 134" xfId="659" xr:uid="{00000000-0005-0000-0000-0000D3010000}"/>
    <cellStyle name="Normal 134 2" xfId="660" xr:uid="{00000000-0005-0000-0000-0000D4010000}"/>
    <cellStyle name="Normal 134 3" xfId="661" xr:uid="{00000000-0005-0000-0000-0000D5010000}"/>
    <cellStyle name="Normal 135" xfId="662" xr:uid="{00000000-0005-0000-0000-0000D6010000}"/>
    <cellStyle name="Normal 136" xfId="663" xr:uid="{00000000-0005-0000-0000-0000D7010000}"/>
    <cellStyle name="Normal 137" xfId="664" xr:uid="{00000000-0005-0000-0000-0000D8010000}"/>
    <cellStyle name="Normal 138" xfId="665" xr:uid="{00000000-0005-0000-0000-0000D9010000}"/>
    <cellStyle name="Normal 139" xfId="666" xr:uid="{00000000-0005-0000-0000-0000DA010000}"/>
    <cellStyle name="Normal 14" xfId="112" xr:uid="{00000000-0005-0000-0000-0000DB010000}"/>
    <cellStyle name="Normal 14 2" xfId="314" xr:uid="{00000000-0005-0000-0000-0000DC010000}"/>
    <cellStyle name="Normal 14 2 2" xfId="667" xr:uid="{00000000-0005-0000-0000-0000DD010000}"/>
    <cellStyle name="Normal 14 2 3" xfId="668" xr:uid="{00000000-0005-0000-0000-0000DE010000}"/>
    <cellStyle name="Normal 14 3" xfId="315" xr:uid="{00000000-0005-0000-0000-0000DF010000}"/>
    <cellStyle name="Normal 14 3 2" xfId="669" xr:uid="{00000000-0005-0000-0000-0000E0010000}"/>
    <cellStyle name="Normal 14 3 3" xfId="670" xr:uid="{00000000-0005-0000-0000-0000E1010000}"/>
    <cellStyle name="Normal 14 4" xfId="671" xr:uid="{00000000-0005-0000-0000-0000E2010000}"/>
    <cellStyle name="Normal 140" xfId="672" xr:uid="{00000000-0005-0000-0000-0000E3010000}"/>
    <cellStyle name="Normal 141" xfId="673" xr:uid="{00000000-0005-0000-0000-0000E4010000}"/>
    <cellStyle name="Normal 142" xfId="674" xr:uid="{00000000-0005-0000-0000-0000E5010000}"/>
    <cellStyle name="Normal 143" xfId="675" xr:uid="{00000000-0005-0000-0000-0000E6010000}"/>
    <cellStyle name="Normal 144" xfId="676" xr:uid="{00000000-0005-0000-0000-0000E7010000}"/>
    <cellStyle name="Normal 145" xfId="677" xr:uid="{00000000-0005-0000-0000-0000E8010000}"/>
    <cellStyle name="Normal 146" xfId="678" xr:uid="{00000000-0005-0000-0000-0000E9010000}"/>
    <cellStyle name="Normal 147" xfId="679" xr:uid="{00000000-0005-0000-0000-0000EA010000}"/>
    <cellStyle name="Normal 148" xfId="680" xr:uid="{00000000-0005-0000-0000-0000EB010000}"/>
    <cellStyle name="Normal 149" xfId="681" xr:uid="{00000000-0005-0000-0000-0000EC010000}"/>
    <cellStyle name="Normal 15" xfId="113" xr:uid="{00000000-0005-0000-0000-0000ED010000}"/>
    <cellStyle name="Normal 15 2" xfId="682" xr:uid="{00000000-0005-0000-0000-0000EE010000}"/>
    <cellStyle name="Normal 15 3" xfId="683" xr:uid="{00000000-0005-0000-0000-0000EF010000}"/>
    <cellStyle name="Normal 150" xfId="684" xr:uid="{00000000-0005-0000-0000-0000F0010000}"/>
    <cellStyle name="Normal 151" xfId="685" xr:uid="{00000000-0005-0000-0000-0000F1010000}"/>
    <cellStyle name="Normal 152" xfId="686" xr:uid="{00000000-0005-0000-0000-0000F2010000}"/>
    <cellStyle name="Normal 153" xfId="687" xr:uid="{00000000-0005-0000-0000-0000F3010000}"/>
    <cellStyle name="Normal 154" xfId="688" xr:uid="{00000000-0005-0000-0000-0000F4010000}"/>
    <cellStyle name="Normal 155" xfId="689" xr:uid="{00000000-0005-0000-0000-0000F5010000}"/>
    <cellStyle name="Normal 156" xfId="690" xr:uid="{00000000-0005-0000-0000-0000F6010000}"/>
    <cellStyle name="Normal 157" xfId="691" xr:uid="{00000000-0005-0000-0000-0000F7010000}"/>
    <cellStyle name="Normal 158" xfId="692" xr:uid="{00000000-0005-0000-0000-0000F8010000}"/>
    <cellStyle name="Normal 159" xfId="693" xr:uid="{00000000-0005-0000-0000-0000F9010000}"/>
    <cellStyle name="Normal 16" xfId="114" xr:uid="{00000000-0005-0000-0000-0000FA010000}"/>
    <cellStyle name="Normal 16 2" xfId="694" xr:uid="{00000000-0005-0000-0000-0000FB010000}"/>
    <cellStyle name="Normal 16 3" xfId="695" xr:uid="{00000000-0005-0000-0000-0000FC010000}"/>
    <cellStyle name="Normal 16 4" xfId="696" xr:uid="{00000000-0005-0000-0000-0000FD010000}"/>
    <cellStyle name="Normal 160" xfId="697" xr:uid="{00000000-0005-0000-0000-0000FE010000}"/>
    <cellStyle name="Normal 161" xfId="698" xr:uid="{00000000-0005-0000-0000-0000FF010000}"/>
    <cellStyle name="Normal 162" xfId="699" xr:uid="{00000000-0005-0000-0000-000000020000}"/>
    <cellStyle name="Normal 163" xfId="700" xr:uid="{00000000-0005-0000-0000-000001020000}"/>
    <cellStyle name="Normal 164" xfId="701" xr:uid="{00000000-0005-0000-0000-000002020000}"/>
    <cellStyle name="Normal 165" xfId="702" xr:uid="{00000000-0005-0000-0000-000003020000}"/>
    <cellStyle name="Normal 166" xfId="703" xr:uid="{00000000-0005-0000-0000-000004020000}"/>
    <cellStyle name="Normal 167" xfId="704" xr:uid="{00000000-0005-0000-0000-000005020000}"/>
    <cellStyle name="Normal 168" xfId="705" xr:uid="{00000000-0005-0000-0000-000006020000}"/>
    <cellStyle name="Normal 169" xfId="706" xr:uid="{00000000-0005-0000-0000-000007020000}"/>
    <cellStyle name="Normal 17" xfId="115" xr:uid="{00000000-0005-0000-0000-000008020000}"/>
    <cellStyle name="Normal 17 2" xfId="707" xr:uid="{00000000-0005-0000-0000-000009020000}"/>
    <cellStyle name="Normal 17 3" xfId="708" xr:uid="{00000000-0005-0000-0000-00000A020000}"/>
    <cellStyle name="Normal 170" xfId="709" xr:uid="{00000000-0005-0000-0000-00000B020000}"/>
    <cellStyle name="Normal 171" xfId="710" xr:uid="{00000000-0005-0000-0000-00000C020000}"/>
    <cellStyle name="Normal 172" xfId="711" xr:uid="{00000000-0005-0000-0000-00000D020000}"/>
    <cellStyle name="Normal 173" xfId="712" xr:uid="{00000000-0005-0000-0000-00000E020000}"/>
    <cellStyle name="Normal 174" xfId="713" xr:uid="{00000000-0005-0000-0000-00000F020000}"/>
    <cellStyle name="Normal 175" xfId="714" xr:uid="{00000000-0005-0000-0000-000010020000}"/>
    <cellStyle name="Normal 176" xfId="715" xr:uid="{00000000-0005-0000-0000-000011020000}"/>
    <cellStyle name="Normal 177" xfId="716" xr:uid="{00000000-0005-0000-0000-000012020000}"/>
    <cellStyle name="Normal 178" xfId="717" xr:uid="{00000000-0005-0000-0000-000013020000}"/>
    <cellStyle name="Normal 179" xfId="718" xr:uid="{00000000-0005-0000-0000-000014020000}"/>
    <cellStyle name="Normal 18" xfId="116" xr:uid="{00000000-0005-0000-0000-000015020000}"/>
    <cellStyle name="Normal 18 2" xfId="719" xr:uid="{00000000-0005-0000-0000-000016020000}"/>
    <cellStyle name="Normal 18 2 2" xfId="720" xr:uid="{00000000-0005-0000-0000-000017020000}"/>
    <cellStyle name="Normal 18 3" xfId="721" xr:uid="{00000000-0005-0000-0000-000018020000}"/>
    <cellStyle name="Normal 18 4" xfId="722" xr:uid="{00000000-0005-0000-0000-000019020000}"/>
    <cellStyle name="Normal 180" xfId="723" xr:uid="{00000000-0005-0000-0000-00001A020000}"/>
    <cellStyle name="Normal 181" xfId="724" xr:uid="{00000000-0005-0000-0000-00001B020000}"/>
    <cellStyle name="Normal 182" xfId="725" xr:uid="{00000000-0005-0000-0000-00001C020000}"/>
    <cellStyle name="Normal 183" xfId="726" xr:uid="{00000000-0005-0000-0000-00001D020000}"/>
    <cellStyle name="Normal 184" xfId="727" xr:uid="{00000000-0005-0000-0000-00001E020000}"/>
    <cellStyle name="Normal 185" xfId="728" xr:uid="{00000000-0005-0000-0000-00001F020000}"/>
    <cellStyle name="Normal 186" xfId="729" xr:uid="{00000000-0005-0000-0000-000020020000}"/>
    <cellStyle name="Normal 187" xfId="730" xr:uid="{00000000-0005-0000-0000-000021020000}"/>
    <cellStyle name="Normal 188" xfId="731" xr:uid="{00000000-0005-0000-0000-000022020000}"/>
    <cellStyle name="Normal 189" xfId="732" xr:uid="{00000000-0005-0000-0000-000023020000}"/>
    <cellStyle name="Normal 19" xfId="117" xr:uid="{00000000-0005-0000-0000-000024020000}"/>
    <cellStyle name="Normal 19 2" xfId="733" xr:uid="{00000000-0005-0000-0000-000025020000}"/>
    <cellStyle name="Normal 19 3" xfId="734" xr:uid="{00000000-0005-0000-0000-000026020000}"/>
    <cellStyle name="Normal 190" xfId="735" xr:uid="{00000000-0005-0000-0000-000027020000}"/>
    <cellStyle name="Normal 191" xfId="736" xr:uid="{00000000-0005-0000-0000-000028020000}"/>
    <cellStyle name="Normal 192" xfId="737" xr:uid="{00000000-0005-0000-0000-000029020000}"/>
    <cellStyle name="Normal 193" xfId="738" xr:uid="{00000000-0005-0000-0000-00002A020000}"/>
    <cellStyle name="Normal 194" xfId="739" xr:uid="{00000000-0005-0000-0000-00002B020000}"/>
    <cellStyle name="Normal 195" xfId="740" xr:uid="{00000000-0005-0000-0000-00002C020000}"/>
    <cellStyle name="Normal 196" xfId="741" xr:uid="{00000000-0005-0000-0000-00002D020000}"/>
    <cellStyle name="Normal 197" xfId="742" xr:uid="{00000000-0005-0000-0000-00002E020000}"/>
    <cellStyle name="Normal 198" xfId="743" xr:uid="{00000000-0005-0000-0000-00002F020000}"/>
    <cellStyle name="Normal 199" xfId="744" xr:uid="{00000000-0005-0000-0000-000030020000}"/>
    <cellStyle name="Normal 2" xfId="2" xr:uid="{00000000-0005-0000-0000-000031020000}"/>
    <cellStyle name="Normal 2 2" xfId="119" xr:uid="{00000000-0005-0000-0000-000032020000}"/>
    <cellStyle name="Normal 2 2 2" xfId="120" xr:uid="{00000000-0005-0000-0000-000033020000}"/>
    <cellStyle name="Normal 2 2 2 2" xfId="231" xr:uid="{00000000-0005-0000-0000-000034020000}"/>
    <cellStyle name="Normal 2 2 3" xfId="232" xr:uid="{00000000-0005-0000-0000-000035020000}"/>
    <cellStyle name="Normal 2 2 3 2" xfId="745" xr:uid="{00000000-0005-0000-0000-000036020000}"/>
    <cellStyle name="Normal 2 2 3 3" xfId="746" xr:uid="{00000000-0005-0000-0000-000037020000}"/>
    <cellStyle name="Normal 2 2 4" xfId="233" xr:uid="{00000000-0005-0000-0000-000038020000}"/>
    <cellStyle name="Normal 2 2 5" xfId="188" xr:uid="{00000000-0005-0000-0000-000039020000}"/>
    <cellStyle name="Normal 2 2 6" xfId="747" xr:uid="{00000000-0005-0000-0000-00003A020000}"/>
    <cellStyle name="Normal 2 3" xfId="121" xr:uid="{00000000-0005-0000-0000-00003B020000}"/>
    <cellStyle name="Normal 2 3 2" xfId="234" xr:uid="{00000000-0005-0000-0000-00003C020000}"/>
    <cellStyle name="Normal 2 4" xfId="118" xr:uid="{00000000-0005-0000-0000-00003D020000}"/>
    <cellStyle name="Normal 2 5" xfId="316" xr:uid="{00000000-0005-0000-0000-00003E020000}"/>
    <cellStyle name="Normal 2 6" xfId="317" xr:uid="{00000000-0005-0000-0000-00003F020000}"/>
    <cellStyle name="Normal 2 7" xfId="748" xr:uid="{00000000-0005-0000-0000-000040020000}"/>
    <cellStyle name="Normal 2 8" xfId="1113" xr:uid="{00000000-0005-0000-0000-000041020000}"/>
    <cellStyle name="Normal 20" xfId="122" xr:uid="{00000000-0005-0000-0000-000042020000}"/>
    <cellStyle name="Normal 20 2" xfId="749" xr:uid="{00000000-0005-0000-0000-000043020000}"/>
    <cellStyle name="Normal 20 3" xfId="750" xr:uid="{00000000-0005-0000-0000-000044020000}"/>
    <cellStyle name="Normal 200" xfId="751" xr:uid="{00000000-0005-0000-0000-000045020000}"/>
    <cellStyle name="Normal 201" xfId="752" xr:uid="{00000000-0005-0000-0000-000046020000}"/>
    <cellStyle name="Normal 202" xfId="753" xr:uid="{00000000-0005-0000-0000-000047020000}"/>
    <cellStyle name="Normal 203" xfId="754" xr:uid="{00000000-0005-0000-0000-000048020000}"/>
    <cellStyle name="Normal 204" xfId="755" xr:uid="{00000000-0005-0000-0000-000049020000}"/>
    <cellStyle name="Normal 205" xfId="756" xr:uid="{00000000-0005-0000-0000-00004A020000}"/>
    <cellStyle name="Normal 206" xfId="757" xr:uid="{00000000-0005-0000-0000-00004B020000}"/>
    <cellStyle name="Normal 207" xfId="758" xr:uid="{00000000-0005-0000-0000-00004C020000}"/>
    <cellStyle name="Normal 208" xfId="759" xr:uid="{00000000-0005-0000-0000-00004D020000}"/>
    <cellStyle name="Normal 209" xfId="760" xr:uid="{00000000-0005-0000-0000-00004E020000}"/>
    <cellStyle name="Normal 21" xfId="177" xr:uid="{00000000-0005-0000-0000-00004F020000}"/>
    <cellStyle name="Normal 21 2" xfId="761" xr:uid="{00000000-0005-0000-0000-000050020000}"/>
    <cellStyle name="Normal 21 3" xfId="762" xr:uid="{00000000-0005-0000-0000-000051020000}"/>
    <cellStyle name="Normal 210" xfId="763" xr:uid="{00000000-0005-0000-0000-000052020000}"/>
    <cellStyle name="Normal 211" xfId="764" xr:uid="{00000000-0005-0000-0000-000053020000}"/>
    <cellStyle name="Normal 212" xfId="765" xr:uid="{00000000-0005-0000-0000-000054020000}"/>
    <cellStyle name="Normal 213" xfId="766" xr:uid="{00000000-0005-0000-0000-000055020000}"/>
    <cellStyle name="Normal 214" xfId="767" xr:uid="{00000000-0005-0000-0000-000056020000}"/>
    <cellStyle name="Normal 215" xfId="768" xr:uid="{00000000-0005-0000-0000-000057020000}"/>
    <cellStyle name="Normal 216" xfId="769" xr:uid="{00000000-0005-0000-0000-000058020000}"/>
    <cellStyle name="Normal 217" xfId="770" xr:uid="{00000000-0005-0000-0000-000059020000}"/>
    <cellStyle name="Normal 218" xfId="771" xr:uid="{00000000-0005-0000-0000-00005A020000}"/>
    <cellStyle name="Normal 219" xfId="772" xr:uid="{00000000-0005-0000-0000-00005B020000}"/>
    <cellStyle name="Normal 22" xfId="223" xr:uid="{00000000-0005-0000-0000-00005C020000}"/>
    <cellStyle name="Normal 22 2" xfId="773" xr:uid="{00000000-0005-0000-0000-00005D020000}"/>
    <cellStyle name="Normal 22 3" xfId="774" xr:uid="{00000000-0005-0000-0000-00005E020000}"/>
    <cellStyle name="Normal 220" xfId="775" xr:uid="{00000000-0005-0000-0000-00005F020000}"/>
    <cellStyle name="Normal 221" xfId="776" xr:uid="{00000000-0005-0000-0000-000060020000}"/>
    <cellStyle name="Normal 222" xfId="777" xr:uid="{00000000-0005-0000-0000-000061020000}"/>
    <cellStyle name="Normal 223" xfId="778" xr:uid="{00000000-0005-0000-0000-000062020000}"/>
    <cellStyle name="Normal 224" xfId="779" xr:uid="{00000000-0005-0000-0000-000063020000}"/>
    <cellStyle name="Normal 225" xfId="780" xr:uid="{00000000-0005-0000-0000-000064020000}"/>
    <cellStyle name="Normal 226" xfId="781" xr:uid="{00000000-0005-0000-0000-000065020000}"/>
    <cellStyle name="Normal 227" xfId="782" xr:uid="{00000000-0005-0000-0000-000066020000}"/>
    <cellStyle name="Normal 228" xfId="783" xr:uid="{00000000-0005-0000-0000-000067020000}"/>
    <cellStyle name="Normal 229" xfId="784" xr:uid="{00000000-0005-0000-0000-000068020000}"/>
    <cellStyle name="Normal 229 2" xfId="785" xr:uid="{00000000-0005-0000-0000-000069020000}"/>
    <cellStyle name="Normal 229 3" xfId="1013" xr:uid="{00000000-0005-0000-0000-00006A020000}"/>
    <cellStyle name="Normal 23" xfId="242" xr:uid="{00000000-0005-0000-0000-00006B020000}"/>
    <cellStyle name="Normal 230" xfId="786" xr:uid="{00000000-0005-0000-0000-00006C020000}"/>
    <cellStyle name="Normal 230 2" xfId="787" xr:uid="{00000000-0005-0000-0000-00006D020000}"/>
    <cellStyle name="Normal 230 3" xfId="1014" xr:uid="{00000000-0005-0000-0000-00006E020000}"/>
    <cellStyle name="Normal 231" xfId="788" xr:uid="{00000000-0005-0000-0000-00006F020000}"/>
    <cellStyle name="Normal 231 2" xfId="789" xr:uid="{00000000-0005-0000-0000-000070020000}"/>
    <cellStyle name="Normal 231 3" xfId="1015" xr:uid="{00000000-0005-0000-0000-000071020000}"/>
    <cellStyle name="Normal 232" xfId="790" xr:uid="{00000000-0005-0000-0000-000072020000}"/>
    <cellStyle name="Normal 232 2" xfId="791" xr:uid="{00000000-0005-0000-0000-000073020000}"/>
    <cellStyle name="Normal 232 3" xfId="1016" xr:uid="{00000000-0005-0000-0000-000074020000}"/>
    <cellStyle name="Normal 233" xfId="792" xr:uid="{00000000-0005-0000-0000-000075020000}"/>
    <cellStyle name="Normal 233 2" xfId="793" xr:uid="{00000000-0005-0000-0000-000076020000}"/>
    <cellStyle name="Normal 233 3" xfId="1017" xr:uid="{00000000-0005-0000-0000-000077020000}"/>
    <cellStyle name="Normal 234" xfId="794" xr:uid="{00000000-0005-0000-0000-000078020000}"/>
    <cellStyle name="Normal 234 2" xfId="795" xr:uid="{00000000-0005-0000-0000-000079020000}"/>
    <cellStyle name="Normal 234 3" xfId="1018" xr:uid="{00000000-0005-0000-0000-00007A020000}"/>
    <cellStyle name="Normal 235" xfId="796" xr:uid="{00000000-0005-0000-0000-00007B020000}"/>
    <cellStyle name="Normal 235 2" xfId="797" xr:uid="{00000000-0005-0000-0000-00007C020000}"/>
    <cellStyle name="Normal 235 3" xfId="1019" xr:uid="{00000000-0005-0000-0000-00007D020000}"/>
    <cellStyle name="Normal 236" xfId="798" xr:uid="{00000000-0005-0000-0000-00007E020000}"/>
    <cellStyle name="Normal 236 2" xfId="1020" xr:uid="{00000000-0005-0000-0000-00007F020000}"/>
    <cellStyle name="Normal 236 3" xfId="1021" xr:uid="{00000000-0005-0000-0000-000080020000}"/>
    <cellStyle name="Normal 237" xfId="799" xr:uid="{00000000-0005-0000-0000-000081020000}"/>
    <cellStyle name="Normal 237 2" xfId="1022" xr:uid="{00000000-0005-0000-0000-000082020000}"/>
    <cellStyle name="Normal 237 3" xfId="1023" xr:uid="{00000000-0005-0000-0000-000083020000}"/>
    <cellStyle name="Normal 238" xfId="800" xr:uid="{00000000-0005-0000-0000-000084020000}"/>
    <cellStyle name="Normal 239" xfId="801" xr:uid="{00000000-0005-0000-0000-000085020000}"/>
    <cellStyle name="Normal 24" xfId="243" xr:uid="{00000000-0005-0000-0000-000086020000}"/>
    <cellStyle name="Normal 240" xfId="802" xr:uid="{00000000-0005-0000-0000-000087020000}"/>
    <cellStyle name="Normal 241" xfId="803" xr:uid="{00000000-0005-0000-0000-000088020000}"/>
    <cellStyle name="Normal 242" xfId="804" xr:uid="{00000000-0005-0000-0000-000089020000}"/>
    <cellStyle name="Normal 243" xfId="805" xr:uid="{00000000-0005-0000-0000-00008A020000}"/>
    <cellStyle name="Normal 244" xfId="806" xr:uid="{00000000-0005-0000-0000-00008B020000}"/>
    <cellStyle name="Normal 245" xfId="807" xr:uid="{00000000-0005-0000-0000-00008C020000}"/>
    <cellStyle name="Normal 246" xfId="1005" xr:uid="{00000000-0005-0000-0000-00008D020000}"/>
    <cellStyle name="Normal 246 2" xfId="1024" xr:uid="{00000000-0005-0000-0000-00008E020000}"/>
    <cellStyle name="Normal 246 3" xfId="1025" xr:uid="{00000000-0005-0000-0000-00008F020000}"/>
    <cellStyle name="Normal 247" xfId="369" xr:uid="{00000000-0005-0000-0000-000090020000}"/>
    <cellStyle name="Normal 247 2" xfId="1026" xr:uid="{00000000-0005-0000-0000-000091020000}"/>
    <cellStyle name="Normal 247 3" xfId="1027" xr:uid="{00000000-0005-0000-0000-000092020000}"/>
    <cellStyle name="Normal 247 4" xfId="1028" xr:uid="{00000000-0005-0000-0000-000093020000}"/>
    <cellStyle name="Normal 248" xfId="1004" xr:uid="{00000000-0005-0000-0000-000094020000}"/>
    <cellStyle name="Normal 248 2" xfId="1029" xr:uid="{00000000-0005-0000-0000-000095020000}"/>
    <cellStyle name="Normal 248 3" xfId="1030" xr:uid="{00000000-0005-0000-0000-000096020000}"/>
    <cellStyle name="Normal 248 4" xfId="1031" xr:uid="{00000000-0005-0000-0000-000097020000}"/>
    <cellStyle name="Normal 249" xfId="1032" xr:uid="{00000000-0005-0000-0000-000098020000}"/>
    <cellStyle name="Normal 25" xfId="244" xr:uid="{00000000-0005-0000-0000-000099020000}"/>
    <cellStyle name="Normal 250" xfId="1033" xr:uid="{00000000-0005-0000-0000-00009A020000}"/>
    <cellStyle name="Normal 250 2" xfId="1034" xr:uid="{00000000-0005-0000-0000-00009B020000}"/>
    <cellStyle name="Normal 250 3" xfId="1114" xr:uid="{00000000-0005-0000-0000-00009C020000}"/>
    <cellStyle name="Normal 251" xfId="1035" xr:uid="{00000000-0005-0000-0000-00009D020000}"/>
    <cellStyle name="Normal 251 2" xfId="1036" xr:uid="{00000000-0005-0000-0000-00009E020000}"/>
    <cellStyle name="Normal 251 3" xfId="1115" xr:uid="{00000000-0005-0000-0000-00009F020000}"/>
    <cellStyle name="Normal 252" xfId="1037" xr:uid="{00000000-0005-0000-0000-0000A0020000}"/>
    <cellStyle name="Normal 252 2" xfId="1038" xr:uid="{00000000-0005-0000-0000-0000A1020000}"/>
    <cellStyle name="Normal 252 3" xfId="1116" xr:uid="{00000000-0005-0000-0000-0000A2020000}"/>
    <cellStyle name="Normal 253" xfId="1039" xr:uid="{00000000-0005-0000-0000-0000A3020000}"/>
    <cellStyle name="Normal 254" xfId="1040" xr:uid="{00000000-0005-0000-0000-0000A4020000}"/>
    <cellStyle name="Normal 254 2" xfId="1041" xr:uid="{00000000-0005-0000-0000-0000A5020000}"/>
    <cellStyle name="Normal 254 2 2" xfId="1117" xr:uid="{00000000-0005-0000-0000-0000A6020000}"/>
    <cellStyle name="Normal 255" xfId="1042" xr:uid="{00000000-0005-0000-0000-0000A7020000}"/>
    <cellStyle name="Normal 255 2" xfId="1043" xr:uid="{00000000-0005-0000-0000-0000A8020000}"/>
    <cellStyle name="Normal 255 2 2" xfId="1118" xr:uid="{00000000-0005-0000-0000-0000A9020000}"/>
    <cellStyle name="Normal 256" xfId="1044" xr:uid="{00000000-0005-0000-0000-0000AA020000}"/>
    <cellStyle name="Normal 256 2" xfId="1045" xr:uid="{00000000-0005-0000-0000-0000AB020000}"/>
    <cellStyle name="Normal 256 2 2" xfId="1119" xr:uid="{00000000-0005-0000-0000-0000AC020000}"/>
    <cellStyle name="Normal 257" xfId="1046" xr:uid="{00000000-0005-0000-0000-0000AD020000}"/>
    <cellStyle name="Normal 257 2" xfId="1047" xr:uid="{00000000-0005-0000-0000-0000AE020000}"/>
    <cellStyle name="Normal 257 2 2" xfId="1120" xr:uid="{00000000-0005-0000-0000-0000AF020000}"/>
    <cellStyle name="Normal 258" xfId="1048" xr:uid="{00000000-0005-0000-0000-0000B0020000}"/>
    <cellStyle name="Normal 258 2" xfId="1049" xr:uid="{00000000-0005-0000-0000-0000B1020000}"/>
    <cellStyle name="Normal 258 2 2" xfId="1121" xr:uid="{00000000-0005-0000-0000-0000B2020000}"/>
    <cellStyle name="Normal 259" xfId="1050" xr:uid="{00000000-0005-0000-0000-0000B3020000}"/>
    <cellStyle name="Normal 26" xfId="248" xr:uid="{00000000-0005-0000-0000-0000B4020000}"/>
    <cellStyle name="Normal 260" xfId="1051" xr:uid="{00000000-0005-0000-0000-0000B5020000}"/>
    <cellStyle name="Normal 261" xfId="1052" xr:uid="{00000000-0005-0000-0000-0000B6020000}"/>
    <cellStyle name="Normal 262" xfId="1053" xr:uid="{00000000-0005-0000-0000-0000B7020000}"/>
    <cellStyle name="Normal 263" xfId="1054" xr:uid="{00000000-0005-0000-0000-0000B8020000}"/>
    <cellStyle name="Normal 264" xfId="1055" xr:uid="{00000000-0005-0000-0000-0000B9020000}"/>
    <cellStyle name="Normal 265" xfId="1056" xr:uid="{00000000-0005-0000-0000-0000BA020000}"/>
    <cellStyle name="Normal 266" xfId="1057" xr:uid="{00000000-0005-0000-0000-0000BB020000}"/>
    <cellStyle name="Normal 267" xfId="1058" xr:uid="{00000000-0005-0000-0000-0000BC020000}"/>
    <cellStyle name="Normal 268" xfId="1008" xr:uid="{00000000-0005-0000-0000-0000BD020000}"/>
    <cellStyle name="Normal 269" xfId="1100" xr:uid="{00000000-0005-0000-0000-0000BE020000}"/>
    <cellStyle name="Normal 27" xfId="245" xr:uid="{00000000-0005-0000-0000-0000BF020000}"/>
    <cellStyle name="Normal 270" xfId="1101" xr:uid="{00000000-0005-0000-0000-0000C0020000}"/>
    <cellStyle name="Normal 270 2" xfId="1122" xr:uid="{00000000-0005-0000-0000-0000C1020000}"/>
    <cellStyle name="Normal 271" xfId="1102" xr:uid="{00000000-0005-0000-0000-0000C2020000}"/>
    <cellStyle name="Normal 272" xfId="1103" xr:uid="{00000000-0005-0000-0000-0000C3020000}"/>
    <cellStyle name="Normal 273" xfId="1104" xr:uid="{00000000-0005-0000-0000-0000C4020000}"/>
    <cellStyle name="Normal 274" xfId="1105" xr:uid="{00000000-0005-0000-0000-0000C5020000}"/>
    <cellStyle name="Normal 275" xfId="1106" xr:uid="{00000000-0005-0000-0000-0000C6020000}"/>
    <cellStyle name="Normal 275 2" xfId="1123" xr:uid="{00000000-0005-0000-0000-0000C7020000}"/>
    <cellStyle name="Normal 276" xfId="1107" xr:uid="{00000000-0005-0000-0000-0000C8020000}"/>
    <cellStyle name="Normal 276 2" xfId="1124" xr:uid="{00000000-0005-0000-0000-0000C9020000}"/>
    <cellStyle name="Normal 277" xfId="1108" xr:uid="{00000000-0005-0000-0000-0000CA020000}"/>
    <cellStyle name="Normal 277 2" xfId="1125" xr:uid="{00000000-0005-0000-0000-0000CB020000}"/>
    <cellStyle name="Normal 278" xfId="1126" xr:uid="{00000000-0005-0000-0000-0000CC020000}"/>
    <cellStyle name="Normal 279" xfId="1127" xr:uid="{00000000-0005-0000-0000-0000CD020000}"/>
    <cellStyle name="Normal 28" xfId="249" xr:uid="{00000000-0005-0000-0000-0000CE020000}"/>
    <cellStyle name="Normal 280" xfId="1128" xr:uid="{00000000-0005-0000-0000-0000CF020000}"/>
    <cellStyle name="Normal 281" xfId="1129" xr:uid="{00000000-0005-0000-0000-0000D0020000}"/>
    <cellStyle name="Normal 282" xfId="1130" xr:uid="{00000000-0005-0000-0000-0000D1020000}"/>
    <cellStyle name="Normal 283" xfId="1109" xr:uid="{00000000-0005-0000-0000-0000D2020000}"/>
    <cellStyle name="Normal 29" xfId="246" xr:uid="{00000000-0005-0000-0000-0000D3020000}"/>
    <cellStyle name="Normal 3" xfId="123" xr:uid="{00000000-0005-0000-0000-0000D4020000}"/>
    <cellStyle name="Normal 3 2" xfId="124" xr:uid="{00000000-0005-0000-0000-0000D5020000}"/>
    <cellStyle name="Normal 3 2 2" xfId="235" xr:uid="{00000000-0005-0000-0000-0000D6020000}"/>
    <cellStyle name="Normal 3 2 2 2" xfId="808" xr:uid="{00000000-0005-0000-0000-0000D7020000}"/>
    <cellStyle name="Normal 3 2 2 3" xfId="809" xr:uid="{00000000-0005-0000-0000-0000D8020000}"/>
    <cellStyle name="Normal 3 3" xfId="318" xr:uid="{00000000-0005-0000-0000-0000D9020000}"/>
    <cellStyle name="Normal 3 3 2" xfId="810" xr:uid="{00000000-0005-0000-0000-0000DA020000}"/>
    <cellStyle name="Normal 3 3 2 2" xfId="811" xr:uid="{00000000-0005-0000-0000-0000DB020000}"/>
    <cellStyle name="Normal 3 3 3" xfId="812" xr:uid="{00000000-0005-0000-0000-0000DC020000}"/>
    <cellStyle name="Normal 3 3 4" xfId="813" xr:uid="{00000000-0005-0000-0000-0000DD020000}"/>
    <cellStyle name="Normal 3 4" xfId="814" xr:uid="{00000000-0005-0000-0000-0000DE020000}"/>
    <cellStyle name="Normal 30" xfId="247" xr:uid="{00000000-0005-0000-0000-0000DF020000}"/>
    <cellStyle name="Normal 31" xfId="251" xr:uid="{00000000-0005-0000-0000-0000E0020000}"/>
    <cellStyle name="Normal 32" xfId="252" xr:uid="{00000000-0005-0000-0000-0000E1020000}"/>
    <cellStyle name="Normal 33" xfId="250" xr:uid="{00000000-0005-0000-0000-0000E2020000}"/>
    <cellStyle name="Normal 34" xfId="253" xr:uid="{00000000-0005-0000-0000-0000E3020000}"/>
    <cellStyle name="Normal 35" xfId="254" xr:uid="{00000000-0005-0000-0000-0000E4020000}"/>
    <cellStyle name="Normal 36" xfId="255" xr:uid="{00000000-0005-0000-0000-0000E5020000}"/>
    <cellStyle name="Normal 37" xfId="257" xr:uid="{00000000-0005-0000-0000-0000E6020000}"/>
    <cellStyle name="Normal 38" xfId="256" xr:uid="{00000000-0005-0000-0000-0000E7020000}"/>
    <cellStyle name="Normal 39" xfId="258" xr:uid="{00000000-0005-0000-0000-0000E8020000}"/>
    <cellStyle name="Normal 4" xfId="125" xr:uid="{00000000-0005-0000-0000-0000E9020000}"/>
    <cellStyle name="Normal 4 2" xfId="126" xr:uid="{00000000-0005-0000-0000-0000EA020000}"/>
    <cellStyle name="Normal 4 2 2" xfId="815" xr:uid="{00000000-0005-0000-0000-0000EB020000}"/>
    <cellStyle name="Normal 4 3" xfId="224" xr:uid="{00000000-0005-0000-0000-0000EC020000}"/>
    <cellStyle name="Normal 4 3 2" xfId="816" xr:uid="{00000000-0005-0000-0000-0000ED020000}"/>
    <cellStyle name="Normal 4 3 3" xfId="817" xr:uid="{00000000-0005-0000-0000-0000EE020000}"/>
    <cellStyle name="Normal 4 4" xfId="185" xr:uid="{00000000-0005-0000-0000-0000EF020000}"/>
    <cellStyle name="Normal 4 4 2" xfId="818" xr:uid="{00000000-0005-0000-0000-0000F0020000}"/>
    <cellStyle name="Normal 4 4 2 2" xfId="819" xr:uid="{00000000-0005-0000-0000-0000F1020000}"/>
    <cellStyle name="Normal 4 4 3" xfId="820" xr:uid="{00000000-0005-0000-0000-0000F2020000}"/>
    <cellStyle name="Normal 4 4 4" xfId="821" xr:uid="{00000000-0005-0000-0000-0000F3020000}"/>
    <cellStyle name="Normal 4 5" xfId="822" xr:uid="{00000000-0005-0000-0000-0000F4020000}"/>
    <cellStyle name="Normal 4 6" xfId="823" xr:uid="{00000000-0005-0000-0000-0000F5020000}"/>
    <cellStyle name="Normal 40" xfId="259" xr:uid="{00000000-0005-0000-0000-0000F6020000}"/>
    <cellStyle name="Normal 41" xfId="261" xr:uid="{00000000-0005-0000-0000-0000F7020000}"/>
    <cellStyle name="Normal 42" xfId="262" xr:uid="{00000000-0005-0000-0000-0000F8020000}"/>
    <cellStyle name="Normal 43" xfId="219" xr:uid="{00000000-0005-0000-0000-0000F9020000}"/>
    <cellStyle name="Normal 44" xfId="222" xr:uid="{00000000-0005-0000-0000-0000FA020000}"/>
    <cellStyle name="Normal 45" xfId="265" xr:uid="{00000000-0005-0000-0000-0000FB020000}"/>
    <cellStyle name="Normal 45 2" xfId="320" xr:uid="{00000000-0005-0000-0000-0000FC020000}"/>
    <cellStyle name="Normal 45 3" xfId="321" xr:uid="{00000000-0005-0000-0000-0000FD020000}"/>
    <cellStyle name="Normal 45 4" xfId="319" xr:uid="{00000000-0005-0000-0000-0000FE020000}"/>
    <cellStyle name="Normal 46" xfId="214" xr:uid="{00000000-0005-0000-0000-0000FF020000}"/>
    <cellStyle name="Normal 47" xfId="269" xr:uid="{00000000-0005-0000-0000-000000030000}"/>
    <cellStyle name="Normal 48" xfId="181" xr:uid="{00000000-0005-0000-0000-000001030000}"/>
    <cellStyle name="Normal 48 2" xfId="322" xr:uid="{00000000-0005-0000-0000-000002030000}"/>
    <cellStyle name="Normal 48 2 2" xfId="824" xr:uid="{00000000-0005-0000-0000-000003030000}"/>
    <cellStyle name="Normal 48 2 2 2" xfId="1059" xr:uid="{00000000-0005-0000-0000-000004030000}"/>
    <cellStyle name="Normal 49" xfId="210" xr:uid="{00000000-0005-0000-0000-000005030000}"/>
    <cellStyle name="Normal 49 2" xfId="323" xr:uid="{00000000-0005-0000-0000-000006030000}"/>
    <cellStyle name="Normal 49 2 2" xfId="825" xr:uid="{00000000-0005-0000-0000-000007030000}"/>
    <cellStyle name="Normal 49 2 2 2" xfId="1060" xr:uid="{00000000-0005-0000-0000-000008030000}"/>
    <cellStyle name="Normal 5" xfId="127" xr:uid="{00000000-0005-0000-0000-000009030000}"/>
    <cellStyle name="Normal 5 2" xfId="128" xr:uid="{00000000-0005-0000-0000-00000A030000}"/>
    <cellStyle name="Normal 5 2 2" xfId="826" xr:uid="{00000000-0005-0000-0000-00000B030000}"/>
    <cellStyle name="Normal 5 3" xfId="236" xr:uid="{00000000-0005-0000-0000-00000C030000}"/>
    <cellStyle name="Normal 50" xfId="191" xr:uid="{00000000-0005-0000-0000-00000D030000}"/>
    <cellStyle name="Normal 51" xfId="272" xr:uid="{00000000-0005-0000-0000-00000E030000}"/>
    <cellStyle name="Normal 51 2" xfId="324" xr:uid="{00000000-0005-0000-0000-00000F030000}"/>
    <cellStyle name="Normal 51 2 2" xfId="828" xr:uid="{00000000-0005-0000-0000-000010030000}"/>
    <cellStyle name="Normal 51 2 3" xfId="829" xr:uid="{00000000-0005-0000-0000-000011030000}"/>
    <cellStyle name="Normal 51 2 4" xfId="827" xr:uid="{00000000-0005-0000-0000-000012030000}"/>
    <cellStyle name="Normal 52" xfId="179" xr:uid="{00000000-0005-0000-0000-000013030000}"/>
    <cellStyle name="Normal 52 2" xfId="325" xr:uid="{00000000-0005-0000-0000-000014030000}"/>
    <cellStyle name="Normal 52 2 2" xfId="831" xr:uid="{00000000-0005-0000-0000-000015030000}"/>
    <cellStyle name="Normal 52 2 3" xfId="832" xr:uid="{00000000-0005-0000-0000-000016030000}"/>
    <cellStyle name="Normal 52 2 4" xfId="830" xr:uid="{00000000-0005-0000-0000-000017030000}"/>
    <cellStyle name="Normal 53" xfId="212" xr:uid="{00000000-0005-0000-0000-000018030000}"/>
    <cellStyle name="Normal 54" xfId="220" xr:uid="{00000000-0005-0000-0000-000019030000}"/>
    <cellStyle name="Normal 55" xfId="263" xr:uid="{00000000-0005-0000-0000-00001A030000}"/>
    <cellStyle name="Normal 56" xfId="215" xr:uid="{00000000-0005-0000-0000-00001B030000}"/>
    <cellStyle name="Normal 57" xfId="276" xr:uid="{00000000-0005-0000-0000-00001C030000}"/>
    <cellStyle name="Normal 57 2" xfId="834" xr:uid="{00000000-0005-0000-0000-00001D030000}"/>
    <cellStyle name="Normal 57 3" xfId="835" xr:uid="{00000000-0005-0000-0000-00001E030000}"/>
    <cellStyle name="Normal 57 4" xfId="833" xr:uid="{00000000-0005-0000-0000-00001F030000}"/>
    <cellStyle name="Normal 58" xfId="277" xr:uid="{00000000-0005-0000-0000-000020030000}"/>
    <cellStyle name="Normal 59" xfId="278" xr:uid="{00000000-0005-0000-0000-000021030000}"/>
    <cellStyle name="Normal 6" xfId="129" xr:uid="{00000000-0005-0000-0000-000022030000}"/>
    <cellStyle name="Normal 6 2" xfId="238" xr:uid="{00000000-0005-0000-0000-000023030000}"/>
    <cellStyle name="Normal 6 3" xfId="239" xr:uid="{00000000-0005-0000-0000-000024030000}"/>
    <cellStyle name="Normal 6 4" xfId="237" xr:uid="{00000000-0005-0000-0000-000025030000}"/>
    <cellStyle name="Normal 60" xfId="199" xr:uid="{00000000-0005-0000-0000-000026030000}"/>
    <cellStyle name="Normal 61" xfId="202" xr:uid="{00000000-0005-0000-0000-000027030000}"/>
    <cellStyle name="Normal 62" xfId="275" xr:uid="{00000000-0005-0000-0000-000028030000}"/>
    <cellStyle name="Normal 63" xfId="201" xr:uid="{00000000-0005-0000-0000-000029030000}"/>
    <cellStyle name="Normal 64" xfId="186" xr:uid="{00000000-0005-0000-0000-00002A030000}"/>
    <cellStyle name="Normal 65" xfId="190" xr:uid="{00000000-0005-0000-0000-00002B030000}"/>
    <cellStyle name="Normal 66" xfId="268" xr:uid="{00000000-0005-0000-0000-00002C030000}"/>
    <cellStyle name="Normal 67" xfId="204" xr:uid="{00000000-0005-0000-0000-00002D030000}"/>
    <cellStyle name="Normal 68" xfId="274" xr:uid="{00000000-0005-0000-0000-00002E030000}"/>
    <cellStyle name="Normal 69" xfId="198" xr:uid="{00000000-0005-0000-0000-00002F030000}"/>
    <cellStyle name="Normal 7" xfId="3" xr:uid="{00000000-0005-0000-0000-000030030000}"/>
    <cellStyle name="Normal 7 2" xfId="130" xr:uid="{00000000-0005-0000-0000-000031030000}"/>
    <cellStyle name="Normal 7 2 2" xfId="836" xr:uid="{00000000-0005-0000-0000-000032030000}"/>
    <cellStyle name="Normal 7 2 3" xfId="837" xr:uid="{00000000-0005-0000-0000-000033030000}"/>
    <cellStyle name="Normal 7 3" xfId="326" xr:uid="{00000000-0005-0000-0000-000034030000}"/>
    <cellStyle name="Normal 7 3 2" xfId="838" xr:uid="{00000000-0005-0000-0000-000035030000}"/>
    <cellStyle name="Normal 7 3 3" xfId="839" xr:uid="{00000000-0005-0000-0000-000036030000}"/>
    <cellStyle name="Normal 7 3 3 2" xfId="840" xr:uid="{00000000-0005-0000-0000-000037030000}"/>
    <cellStyle name="Normal 7 3 4" xfId="841" xr:uid="{00000000-0005-0000-0000-000038030000}"/>
    <cellStyle name="Normal 7 3 5" xfId="842" xr:uid="{00000000-0005-0000-0000-000039030000}"/>
    <cellStyle name="Normal 7 4" xfId="843" xr:uid="{00000000-0005-0000-0000-00003A030000}"/>
    <cellStyle name="Normal 7 4 2" xfId="844" xr:uid="{00000000-0005-0000-0000-00003B030000}"/>
    <cellStyle name="Normal 7 4 2 2" xfId="845" xr:uid="{00000000-0005-0000-0000-00003C030000}"/>
    <cellStyle name="Normal 7 5" xfId="846" xr:uid="{00000000-0005-0000-0000-00003D030000}"/>
    <cellStyle name="Normal 7 6" xfId="847" xr:uid="{00000000-0005-0000-0000-00003E030000}"/>
    <cellStyle name="Normal 70" xfId="273" xr:uid="{00000000-0005-0000-0000-00003F030000}"/>
    <cellStyle name="Normal 71" xfId="197" xr:uid="{00000000-0005-0000-0000-000040030000}"/>
    <cellStyle name="Normal 72" xfId="203" xr:uid="{00000000-0005-0000-0000-000041030000}"/>
    <cellStyle name="Normal 73" xfId="189" xr:uid="{00000000-0005-0000-0000-000042030000}"/>
    <cellStyle name="Normal 73 2" xfId="849" xr:uid="{00000000-0005-0000-0000-000043030000}"/>
    <cellStyle name="Normal 73 2 2" xfId="850" xr:uid="{00000000-0005-0000-0000-000044030000}"/>
    <cellStyle name="Normal 73 2 3" xfId="851" xr:uid="{00000000-0005-0000-0000-000045030000}"/>
    <cellStyle name="Normal 73 3" xfId="848" xr:uid="{00000000-0005-0000-0000-000046030000}"/>
    <cellStyle name="Normal 74" xfId="184" xr:uid="{00000000-0005-0000-0000-000047030000}"/>
    <cellStyle name="Normal 74 2" xfId="853" xr:uid="{00000000-0005-0000-0000-000048030000}"/>
    <cellStyle name="Normal 74 2 2" xfId="854" xr:uid="{00000000-0005-0000-0000-000049030000}"/>
    <cellStyle name="Normal 74 2 3" xfId="855" xr:uid="{00000000-0005-0000-0000-00004A030000}"/>
    <cellStyle name="Normal 74 3" xfId="852" xr:uid="{00000000-0005-0000-0000-00004B030000}"/>
    <cellStyle name="Normal 75" xfId="193" xr:uid="{00000000-0005-0000-0000-00004C030000}"/>
    <cellStyle name="Normal 75 2" xfId="857" xr:uid="{00000000-0005-0000-0000-00004D030000}"/>
    <cellStyle name="Normal 75 2 2" xfId="858" xr:uid="{00000000-0005-0000-0000-00004E030000}"/>
    <cellStyle name="Normal 75 2 3" xfId="859" xr:uid="{00000000-0005-0000-0000-00004F030000}"/>
    <cellStyle name="Normal 75 3" xfId="856" xr:uid="{00000000-0005-0000-0000-000050030000}"/>
    <cellStyle name="Normal 76" xfId="271" xr:uid="{00000000-0005-0000-0000-000051030000}"/>
    <cellStyle name="Normal 76 2" xfId="861" xr:uid="{00000000-0005-0000-0000-000052030000}"/>
    <cellStyle name="Normal 76 2 2" xfId="862" xr:uid="{00000000-0005-0000-0000-000053030000}"/>
    <cellStyle name="Normal 76 2 3" xfId="863" xr:uid="{00000000-0005-0000-0000-000054030000}"/>
    <cellStyle name="Normal 76 3" xfId="860" xr:uid="{00000000-0005-0000-0000-000055030000}"/>
    <cellStyle name="Normal 77" xfId="279" xr:uid="{00000000-0005-0000-0000-000056030000}"/>
    <cellStyle name="Normal 77 2" xfId="865" xr:uid="{00000000-0005-0000-0000-000057030000}"/>
    <cellStyle name="Normal 77 2 2" xfId="866" xr:uid="{00000000-0005-0000-0000-000058030000}"/>
    <cellStyle name="Normal 77 2 3" xfId="867" xr:uid="{00000000-0005-0000-0000-000059030000}"/>
    <cellStyle name="Normal 77 3" xfId="864" xr:uid="{00000000-0005-0000-0000-00005A030000}"/>
    <cellStyle name="Normal 78" xfId="211" xr:uid="{00000000-0005-0000-0000-00005B030000}"/>
    <cellStyle name="Normal 78 2" xfId="869" xr:uid="{00000000-0005-0000-0000-00005C030000}"/>
    <cellStyle name="Normal 78 2 2" xfId="870" xr:uid="{00000000-0005-0000-0000-00005D030000}"/>
    <cellStyle name="Normal 78 2 3" xfId="871" xr:uid="{00000000-0005-0000-0000-00005E030000}"/>
    <cellStyle name="Normal 78 3" xfId="868" xr:uid="{00000000-0005-0000-0000-00005F030000}"/>
    <cellStyle name="Normal 79" xfId="213" xr:uid="{00000000-0005-0000-0000-000060030000}"/>
    <cellStyle name="Normal 79 2" xfId="873" xr:uid="{00000000-0005-0000-0000-000061030000}"/>
    <cellStyle name="Normal 79 2 2" xfId="874" xr:uid="{00000000-0005-0000-0000-000062030000}"/>
    <cellStyle name="Normal 79 2 3" xfId="875" xr:uid="{00000000-0005-0000-0000-000063030000}"/>
    <cellStyle name="Normal 79 3" xfId="872" xr:uid="{00000000-0005-0000-0000-000064030000}"/>
    <cellStyle name="Normal 8" xfId="131" xr:uid="{00000000-0005-0000-0000-000065030000}"/>
    <cellStyle name="Normal 8 2" xfId="240" xr:uid="{00000000-0005-0000-0000-000066030000}"/>
    <cellStyle name="Normal 8 2 2" xfId="876" xr:uid="{00000000-0005-0000-0000-000067030000}"/>
    <cellStyle name="Normal 8 2 3" xfId="877" xr:uid="{00000000-0005-0000-0000-000068030000}"/>
    <cellStyle name="Normal 8 3" xfId="878" xr:uid="{00000000-0005-0000-0000-000069030000}"/>
    <cellStyle name="Normal 8 4" xfId="879" xr:uid="{00000000-0005-0000-0000-00006A030000}"/>
    <cellStyle name="Normal 8 5" xfId="880" xr:uid="{00000000-0005-0000-0000-00006B030000}"/>
    <cellStyle name="Normal 8 5 2" xfId="881" xr:uid="{00000000-0005-0000-0000-00006C030000}"/>
    <cellStyle name="Normal 8 5 3" xfId="882" xr:uid="{00000000-0005-0000-0000-00006D030000}"/>
    <cellStyle name="Normal 8 6" xfId="883" xr:uid="{00000000-0005-0000-0000-00006E030000}"/>
    <cellStyle name="Normal 8 6 2" xfId="884" xr:uid="{00000000-0005-0000-0000-00006F030000}"/>
    <cellStyle name="Normal 8 6 2 2" xfId="885" xr:uid="{00000000-0005-0000-0000-000070030000}"/>
    <cellStyle name="Normal 8 7" xfId="886" xr:uid="{00000000-0005-0000-0000-000071030000}"/>
    <cellStyle name="Normal 8 7 2" xfId="887" xr:uid="{00000000-0005-0000-0000-000072030000}"/>
    <cellStyle name="Normal 8 7 2 2" xfId="888" xr:uid="{00000000-0005-0000-0000-000073030000}"/>
    <cellStyle name="Normal 8 8" xfId="889" xr:uid="{00000000-0005-0000-0000-000074030000}"/>
    <cellStyle name="Normal 80" xfId="192" xr:uid="{00000000-0005-0000-0000-000075030000}"/>
    <cellStyle name="Normal 80 2" xfId="891" xr:uid="{00000000-0005-0000-0000-000076030000}"/>
    <cellStyle name="Normal 80 2 2" xfId="892" xr:uid="{00000000-0005-0000-0000-000077030000}"/>
    <cellStyle name="Normal 80 2 3" xfId="893" xr:uid="{00000000-0005-0000-0000-000078030000}"/>
    <cellStyle name="Normal 80 3" xfId="890" xr:uid="{00000000-0005-0000-0000-000079030000}"/>
    <cellStyle name="Normal 81" xfId="209" xr:uid="{00000000-0005-0000-0000-00007A030000}"/>
    <cellStyle name="Normal 81 2" xfId="895" xr:uid="{00000000-0005-0000-0000-00007B030000}"/>
    <cellStyle name="Normal 81 2 2" xfId="896" xr:uid="{00000000-0005-0000-0000-00007C030000}"/>
    <cellStyle name="Normal 81 2 3" xfId="897" xr:uid="{00000000-0005-0000-0000-00007D030000}"/>
    <cellStyle name="Normal 81 3" xfId="894" xr:uid="{00000000-0005-0000-0000-00007E030000}"/>
    <cellStyle name="Normal 82" xfId="178" xr:uid="{00000000-0005-0000-0000-00007F030000}"/>
    <cellStyle name="Normal 82 2" xfId="899" xr:uid="{00000000-0005-0000-0000-000080030000}"/>
    <cellStyle name="Normal 82 2 2" xfId="900" xr:uid="{00000000-0005-0000-0000-000081030000}"/>
    <cellStyle name="Normal 82 2 3" xfId="901" xr:uid="{00000000-0005-0000-0000-000082030000}"/>
    <cellStyle name="Normal 82 3" xfId="898" xr:uid="{00000000-0005-0000-0000-000083030000}"/>
    <cellStyle name="Normal 83" xfId="170" xr:uid="{00000000-0005-0000-0000-000084030000}"/>
    <cellStyle name="Normal 83 2" xfId="285" xr:uid="{00000000-0005-0000-0000-000085030000}"/>
    <cellStyle name="Normal 84" xfId="176" xr:uid="{00000000-0005-0000-0000-000086030000}"/>
    <cellStyle name="Normal 84 2" xfId="286" xr:uid="{00000000-0005-0000-0000-000087030000}"/>
    <cellStyle name="Normal 85" xfId="171" xr:uid="{00000000-0005-0000-0000-000088030000}"/>
    <cellStyle name="Normal 85 2" xfId="287" xr:uid="{00000000-0005-0000-0000-000089030000}"/>
    <cellStyle name="Normal 86" xfId="173" xr:uid="{00000000-0005-0000-0000-00008A030000}"/>
    <cellStyle name="Normal 86 2" xfId="288" xr:uid="{00000000-0005-0000-0000-00008B030000}"/>
    <cellStyle name="Normal 87" xfId="280" xr:uid="{00000000-0005-0000-0000-00008C030000}"/>
    <cellStyle name="Normal 87 2" xfId="289" xr:uid="{00000000-0005-0000-0000-00008D030000}"/>
    <cellStyle name="Normal 88" xfId="174" xr:uid="{00000000-0005-0000-0000-00008E030000}"/>
    <cellStyle name="Normal 88 2" xfId="290" xr:uid="{00000000-0005-0000-0000-00008F030000}"/>
    <cellStyle name="Normal 89" xfId="281" xr:uid="{00000000-0005-0000-0000-000090030000}"/>
    <cellStyle name="Normal 89 2" xfId="291" xr:uid="{00000000-0005-0000-0000-000091030000}"/>
    <cellStyle name="Normal 9" xfId="132" xr:uid="{00000000-0005-0000-0000-000092030000}"/>
    <cellStyle name="Normal 9 2" xfId="902" xr:uid="{00000000-0005-0000-0000-000093030000}"/>
    <cellStyle name="Normal 9 3" xfId="903" xr:uid="{00000000-0005-0000-0000-000094030000}"/>
    <cellStyle name="Normal 9 4" xfId="904" xr:uid="{00000000-0005-0000-0000-000095030000}"/>
    <cellStyle name="Normal 9 4 2" xfId="905" xr:uid="{00000000-0005-0000-0000-000096030000}"/>
    <cellStyle name="Normal 9 4 2 2" xfId="906" xr:uid="{00000000-0005-0000-0000-000097030000}"/>
    <cellStyle name="Normal 9 5" xfId="907" xr:uid="{00000000-0005-0000-0000-000098030000}"/>
    <cellStyle name="Normal 90" xfId="175" xr:uid="{00000000-0005-0000-0000-000099030000}"/>
    <cellStyle name="Normal 90 2" xfId="292" xr:uid="{00000000-0005-0000-0000-00009A030000}"/>
    <cellStyle name="Normal 90 3" xfId="908" xr:uid="{00000000-0005-0000-0000-00009B030000}"/>
    <cellStyle name="Normal 91" xfId="172" xr:uid="{00000000-0005-0000-0000-00009C030000}"/>
    <cellStyle name="Normal 91 2" xfId="293" xr:uid="{00000000-0005-0000-0000-00009D030000}"/>
    <cellStyle name="Normal 91 3" xfId="909" xr:uid="{00000000-0005-0000-0000-00009E030000}"/>
    <cellStyle name="Normal 92" xfId="294" xr:uid="{00000000-0005-0000-0000-00009F030000}"/>
    <cellStyle name="Normal 92 2" xfId="910" xr:uid="{00000000-0005-0000-0000-0000A0030000}"/>
    <cellStyle name="Normal 92 3" xfId="911" xr:uid="{00000000-0005-0000-0000-0000A1030000}"/>
    <cellStyle name="Normal 93" xfId="295" xr:uid="{00000000-0005-0000-0000-0000A2030000}"/>
    <cellStyle name="Normal 93 2" xfId="913" xr:uid="{00000000-0005-0000-0000-0000A3030000}"/>
    <cellStyle name="Normal 93 2 2" xfId="914" xr:uid="{00000000-0005-0000-0000-0000A4030000}"/>
    <cellStyle name="Normal 93 2 3" xfId="915" xr:uid="{00000000-0005-0000-0000-0000A5030000}"/>
    <cellStyle name="Normal 93 3" xfId="916" xr:uid="{00000000-0005-0000-0000-0000A6030000}"/>
    <cellStyle name="Normal 93 4" xfId="912" xr:uid="{00000000-0005-0000-0000-0000A7030000}"/>
    <cellStyle name="Normal 94" xfId="296" xr:uid="{00000000-0005-0000-0000-0000A8030000}"/>
    <cellStyle name="Normal 94 2" xfId="918" xr:uid="{00000000-0005-0000-0000-0000A9030000}"/>
    <cellStyle name="Normal 94 2 2" xfId="919" xr:uid="{00000000-0005-0000-0000-0000AA030000}"/>
    <cellStyle name="Normal 94 2 3" xfId="920" xr:uid="{00000000-0005-0000-0000-0000AB030000}"/>
    <cellStyle name="Normal 94 3" xfId="921" xr:uid="{00000000-0005-0000-0000-0000AC030000}"/>
    <cellStyle name="Normal 94 4" xfId="917" xr:uid="{00000000-0005-0000-0000-0000AD030000}"/>
    <cellStyle name="Normal 95" xfId="297" xr:uid="{00000000-0005-0000-0000-0000AE030000}"/>
    <cellStyle name="Normal 95 2" xfId="923" xr:uid="{00000000-0005-0000-0000-0000AF030000}"/>
    <cellStyle name="Normal 95 2 2" xfId="924" xr:uid="{00000000-0005-0000-0000-0000B0030000}"/>
    <cellStyle name="Normal 95 2 3" xfId="925" xr:uid="{00000000-0005-0000-0000-0000B1030000}"/>
    <cellStyle name="Normal 95 3" xfId="926" xr:uid="{00000000-0005-0000-0000-0000B2030000}"/>
    <cellStyle name="Normal 95 4" xfId="927" xr:uid="{00000000-0005-0000-0000-0000B3030000}"/>
    <cellStyle name="Normal 95 5" xfId="922" xr:uid="{00000000-0005-0000-0000-0000B4030000}"/>
    <cellStyle name="Normal 96" xfId="298" xr:uid="{00000000-0005-0000-0000-0000B5030000}"/>
    <cellStyle name="Normal 96 2" xfId="928" xr:uid="{00000000-0005-0000-0000-0000B6030000}"/>
    <cellStyle name="Normal 96 3" xfId="929" xr:uid="{00000000-0005-0000-0000-0000B7030000}"/>
    <cellStyle name="Normal 96 4" xfId="930" xr:uid="{00000000-0005-0000-0000-0000B8030000}"/>
    <cellStyle name="Normal 96 5" xfId="1061" xr:uid="{00000000-0005-0000-0000-0000B9030000}"/>
    <cellStyle name="Normal 97" xfId="299" xr:uid="{00000000-0005-0000-0000-0000BA030000}"/>
    <cellStyle name="Normal 98" xfId="300" xr:uid="{00000000-0005-0000-0000-0000BB030000}"/>
    <cellStyle name="Normal 99" xfId="301" xr:uid="{00000000-0005-0000-0000-0000BC030000}"/>
    <cellStyle name="Note 2" xfId="133" xr:uid="{00000000-0005-0000-0000-0000BD030000}"/>
    <cellStyle name="Note 2 2" xfId="931" xr:uid="{00000000-0005-0000-0000-0000BE030000}"/>
    <cellStyle name="Note 2 3" xfId="932" xr:uid="{00000000-0005-0000-0000-0000BF030000}"/>
    <cellStyle name="Note 3" xfId="134" xr:uid="{00000000-0005-0000-0000-0000C0030000}"/>
    <cellStyle name="Note 4" xfId="135" xr:uid="{00000000-0005-0000-0000-0000C1030000}"/>
    <cellStyle name="Note 5" xfId="136" xr:uid="{00000000-0005-0000-0000-0000C2030000}"/>
    <cellStyle name="Output" xfId="338" builtinId="21" customBuiltin="1"/>
    <cellStyle name="Output 2" xfId="933" xr:uid="{00000000-0005-0000-0000-0000C4030000}"/>
    <cellStyle name="Percent [2]" xfId="137" xr:uid="{00000000-0005-0000-0000-0000C5030000}"/>
    <cellStyle name="Percent [2] 2" xfId="138" xr:uid="{00000000-0005-0000-0000-0000C6030000}"/>
    <cellStyle name="Percent [2] 3" xfId="139" xr:uid="{00000000-0005-0000-0000-0000C7030000}"/>
    <cellStyle name="Percent [2] 4" xfId="140" xr:uid="{00000000-0005-0000-0000-0000C8030000}"/>
    <cellStyle name="Percent [2] 5" xfId="141" xr:uid="{00000000-0005-0000-0000-0000C9030000}"/>
    <cellStyle name="Percent 10" xfId="206" xr:uid="{00000000-0005-0000-0000-0000CA030000}"/>
    <cellStyle name="Percent 10 2" xfId="935" xr:uid="{00000000-0005-0000-0000-0000CB030000}"/>
    <cellStyle name="Percent 10 2 2" xfId="936" xr:uid="{00000000-0005-0000-0000-0000CC030000}"/>
    <cellStyle name="Percent 10 2 3" xfId="937" xr:uid="{00000000-0005-0000-0000-0000CD030000}"/>
    <cellStyle name="Percent 10 2 4" xfId="938" xr:uid="{00000000-0005-0000-0000-0000CE030000}"/>
    <cellStyle name="Percent 10 3" xfId="939" xr:uid="{00000000-0005-0000-0000-0000CF030000}"/>
    <cellStyle name="Percent 11" xfId="266" xr:uid="{00000000-0005-0000-0000-0000D0030000}"/>
    <cellStyle name="Percent 11 2" xfId="940" xr:uid="{00000000-0005-0000-0000-0000D1030000}"/>
    <cellStyle name="Percent 11 2 2" xfId="941" xr:uid="{00000000-0005-0000-0000-0000D2030000}"/>
    <cellStyle name="Percent 11 2 3" xfId="942" xr:uid="{00000000-0005-0000-0000-0000D3030000}"/>
    <cellStyle name="Percent 11 2 4" xfId="943" xr:uid="{00000000-0005-0000-0000-0000D4030000}"/>
    <cellStyle name="Percent 11 3" xfId="944" xr:uid="{00000000-0005-0000-0000-0000D5030000}"/>
    <cellStyle name="Percent 12" xfId="183" xr:uid="{00000000-0005-0000-0000-0000D6030000}"/>
    <cellStyle name="Percent 12 2" xfId="946" xr:uid="{00000000-0005-0000-0000-0000D7030000}"/>
    <cellStyle name="Percent 12 3" xfId="945" xr:uid="{00000000-0005-0000-0000-0000D8030000}"/>
    <cellStyle name="Percent 13" xfId="207" xr:uid="{00000000-0005-0000-0000-0000D9030000}"/>
    <cellStyle name="Percent 13 2" xfId="948" xr:uid="{00000000-0005-0000-0000-0000DA030000}"/>
    <cellStyle name="Percent 13 3" xfId="947" xr:uid="{00000000-0005-0000-0000-0000DB030000}"/>
    <cellStyle name="Percent 14" xfId="195" xr:uid="{00000000-0005-0000-0000-0000DC030000}"/>
    <cellStyle name="Percent 15" xfId="205" xr:uid="{00000000-0005-0000-0000-0000DD030000}"/>
    <cellStyle name="Percent 16" xfId="196" xr:uid="{00000000-0005-0000-0000-0000DE030000}"/>
    <cellStyle name="Percent 17" xfId="267" xr:uid="{00000000-0005-0000-0000-0000DF030000}"/>
    <cellStyle name="Percent 17 2" xfId="949" xr:uid="{00000000-0005-0000-0000-0000E0030000}"/>
    <cellStyle name="Percent 17 3" xfId="950" xr:uid="{00000000-0005-0000-0000-0000E1030000}"/>
    <cellStyle name="Percent 17 4" xfId="1062" xr:uid="{00000000-0005-0000-0000-0000E2030000}"/>
    <cellStyle name="Percent 18" xfId="182" xr:uid="{00000000-0005-0000-0000-0000E3030000}"/>
    <cellStyle name="Percent 18 2" xfId="951" xr:uid="{00000000-0005-0000-0000-0000E4030000}"/>
    <cellStyle name="Percent 18 3" xfId="952" xr:uid="{00000000-0005-0000-0000-0000E5030000}"/>
    <cellStyle name="Percent 18 4" xfId="1063" xr:uid="{00000000-0005-0000-0000-0000E6030000}"/>
    <cellStyle name="Percent 19" xfId="208" xr:uid="{00000000-0005-0000-0000-0000E7030000}"/>
    <cellStyle name="Percent 19 2" xfId="953" xr:uid="{00000000-0005-0000-0000-0000E8030000}"/>
    <cellStyle name="Percent 19 3" xfId="954" xr:uid="{00000000-0005-0000-0000-0000E9030000}"/>
    <cellStyle name="Percent 19 4" xfId="1064" xr:uid="{00000000-0005-0000-0000-0000EA030000}"/>
    <cellStyle name="Percent 2" xfId="142" xr:uid="{00000000-0005-0000-0000-0000EB030000}"/>
    <cellStyle name="Percent 2 2" xfId="143" xr:uid="{00000000-0005-0000-0000-0000EC030000}"/>
    <cellStyle name="Percent 2 3" xfId="144" xr:uid="{00000000-0005-0000-0000-0000ED030000}"/>
    <cellStyle name="Percent 2 4" xfId="145" xr:uid="{00000000-0005-0000-0000-0000EE030000}"/>
    <cellStyle name="Percent 2 5" xfId="146" xr:uid="{00000000-0005-0000-0000-0000EF030000}"/>
    <cellStyle name="Percent 2 6" xfId="147" xr:uid="{00000000-0005-0000-0000-0000F0030000}"/>
    <cellStyle name="Percent 2 6 2" xfId="955" xr:uid="{00000000-0005-0000-0000-0000F1030000}"/>
    <cellStyle name="Percent 20" xfId="194" xr:uid="{00000000-0005-0000-0000-0000F2030000}"/>
    <cellStyle name="Percent 20 2" xfId="956" xr:uid="{00000000-0005-0000-0000-0000F3030000}"/>
    <cellStyle name="Percent 20 3" xfId="957" xr:uid="{00000000-0005-0000-0000-0000F4030000}"/>
    <cellStyle name="Percent 20 4" xfId="1065" xr:uid="{00000000-0005-0000-0000-0000F5030000}"/>
    <cellStyle name="Percent 21" xfId="270" xr:uid="{00000000-0005-0000-0000-0000F6030000}"/>
    <cellStyle name="Percent 21 2" xfId="958" xr:uid="{00000000-0005-0000-0000-0000F7030000}"/>
    <cellStyle name="Percent 21 3" xfId="959" xr:uid="{00000000-0005-0000-0000-0000F8030000}"/>
    <cellStyle name="Percent 22" xfId="180" xr:uid="{00000000-0005-0000-0000-0000F9030000}"/>
    <cellStyle name="Percent 22 2" xfId="960" xr:uid="{00000000-0005-0000-0000-0000FA030000}"/>
    <cellStyle name="Percent 22 3" xfId="961" xr:uid="{00000000-0005-0000-0000-0000FB030000}"/>
    <cellStyle name="Percent 23" xfId="962" xr:uid="{00000000-0005-0000-0000-0000FC030000}"/>
    <cellStyle name="Percent 24" xfId="963" xr:uid="{00000000-0005-0000-0000-0000FD030000}"/>
    <cellStyle name="Percent 25" xfId="964" xr:uid="{00000000-0005-0000-0000-0000FE030000}"/>
    <cellStyle name="Percent 26" xfId="965" xr:uid="{00000000-0005-0000-0000-0000FF030000}"/>
    <cellStyle name="Percent 27" xfId="966" xr:uid="{00000000-0005-0000-0000-000000040000}"/>
    <cellStyle name="Percent 27 2" xfId="967" xr:uid="{00000000-0005-0000-0000-000001040000}"/>
    <cellStyle name="Percent 27 3" xfId="1066" xr:uid="{00000000-0005-0000-0000-000002040000}"/>
    <cellStyle name="Percent 28" xfId="968" xr:uid="{00000000-0005-0000-0000-000003040000}"/>
    <cellStyle name="Percent 28 2" xfId="969" xr:uid="{00000000-0005-0000-0000-000004040000}"/>
    <cellStyle name="Percent 28 3" xfId="1067" xr:uid="{00000000-0005-0000-0000-000005040000}"/>
    <cellStyle name="Percent 29" xfId="970" xr:uid="{00000000-0005-0000-0000-000006040000}"/>
    <cellStyle name="Percent 29 2" xfId="971" xr:uid="{00000000-0005-0000-0000-000007040000}"/>
    <cellStyle name="Percent 29 3" xfId="1068" xr:uid="{00000000-0005-0000-0000-000008040000}"/>
    <cellStyle name="Percent 3" xfId="148" xr:uid="{00000000-0005-0000-0000-000009040000}"/>
    <cellStyle name="Percent 3 2" xfId="149" xr:uid="{00000000-0005-0000-0000-00000A040000}"/>
    <cellStyle name="Percent 30" xfId="972" xr:uid="{00000000-0005-0000-0000-00000B040000}"/>
    <cellStyle name="Percent 30 2" xfId="973" xr:uid="{00000000-0005-0000-0000-00000C040000}"/>
    <cellStyle name="Percent 30 3" xfId="1069" xr:uid="{00000000-0005-0000-0000-00000D040000}"/>
    <cellStyle name="Percent 31" xfId="974" xr:uid="{00000000-0005-0000-0000-00000E040000}"/>
    <cellStyle name="Percent 31 2" xfId="1070" xr:uid="{00000000-0005-0000-0000-00000F040000}"/>
    <cellStyle name="Percent 31 3" xfId="1071" xr:uid="{00000000-0005-0000-0000-000010040000}"/>
    <cellStyle name="Percent 32" xfId="975" xr:uid="{00000000-0005-0000-0000-000011040000}"/>
    <cellStyle name="Percent 32 2" xfId="1072" xr:uid="{00000000-0005-0000-0000-000012040000}"/>
    <cellStyle name="Percent 32 3" xfId="1073" xr:uid="{00000000-0005-0000-0000-000013040000}"/>
    <cellStyle name="Percent 33" xfId="976" xr:uid="{00000000-0005-0000-0000-000014040000}"/>
    <cellStyle name="Percent 34" xfId="977" xr:uid="{00000000-0005-0000-0000-000015040000}"/>
    <cellStyle name="Percent 35" xfId="978" xr:uid="{00000000-0005-0000-0000-000016040000}"/>
    <cellStyle name="Percent 36" xfId="979" xr:uid="{00000000-0005-0000-0000-000017040000}"/>
    <cellStyle name="Percent 37" xfId="980" xr:uid="{00000000-0005-0000-0000-000018040000}"/>
    <cellStyle name="Percent 38" xfId="981" xr:uid="{00000000-0005-0000-0000-000019040000}"/>
    <cellStyle name="Percent 39" xfId="982" xr:uid="{00000000-0005-0000-0000-00001A040000}"/>
    <cellStyle name="Percent 4" xfId="150" xr:uid="{00000000-0005-0000-0000-00001B040000}"/>
    <cellStyle name="Percent 4 2" xfId="241" xr:uid="{00000000-0005-0000-0000-00001C040000}"/>
    <cellStyle name="Percent 4 2 2" xfId="983" xr:uid="{00000000-0005-0000-0000-00001D040000}"/>
    <cellStyle name="Percent 4 2 3" xfId="984" xr:uid="{00000000-0005-0000-0000-00001E040000}"/>
    <cellStyle name="Percent 40" xfId="985" xr:uid="{00000000-0005-0000-0000-00001F040000}"/>
    <cellStyle name="Percent 41" xfId="986" xr:uid="{00000000-0005-0000-0000-000020040000}"/>
    <cellStyle name="Percent 42" xfId="987" xr:uid="{00000000-0005-0000-0000-000021040000}"/>
    <cellStyle name="Percent 43" xfId="988" xr:uid="{00000000-0005-0000-0000-000022040000}"/>
    <cellStyle name="Percent 44" xfId="934" xr:uid="{00000000-0005-0000-0000-000023040000}"/>
    <cellStyle name="Percent 45" xfId="1007" xr:uid="{00000000-0005-0000-0000-000024040000}"/>
    <cellStyle name="Percent 46" xfId="1074" xr:uid="{00000000-0005-0000-0000-000025040000}"/>
    <cellStyle name="Percent 47" xfId="1075" xr:uid="{00000000-0005-0000-0000-000026040000}"/>
    <cellStyle name="Percent 48" xfId="1076" xr:uid="{00000000-0005-0000-0000-000027040000}"/>
    <cellStyle name="Percent 48 2" xfId="1077" xr:uid="{00000000-0005-0000-0000-000028040000}"/>
    <cellStyle name="Percent 48 3" xfId="1132" xr:uid="{00000000-0005-0000-0000-000029040000}"/>
    <cellStyle name="Percent 49" xfId="1078" xr:uid="{00000000-0005-0000-0000-00002A040000}"/>
    <cellStyle name="Percent 49 2" xfId="1079" xr:uid="{00000000-0005-0000-0000-00002B040000}"/>
    <cellStyle name="Percent 49 3" xfId="1133" xr:uid="{00000000-0005-0000-0000-00002C040000}"/>
    <cellStyle name="Percent 5" xfId="151" xr:uid="{00000000-0005-0000-0000-00002D040000}"/>
    <cellStyle name="Percent 50" xfId="1080" xr:uid="{00000000-0005-0000-0000-00002E040000}"/>
    <cellStyle name="Percent 51" xfId="1081" xr:uid="{00000000-0005-0000-0000-00002F040000}"/>
    <cellStyle name="Percent 51 2" xfId="1082" xr:uid="{00000000-0005-0000-0000-000030040000}"/>
    <cellStyle name="Percent 51 2 2" xfId="1134" xr:uid="{00000000-0005-0000-0000-000031040000}"/>
    <cellStyle name="Percent 52" xfId="1083" xr:uid="{00000000-0005-0000-0000-000032040000}"/>
    <cellStyle name="Percent 52 2" xfId="1084" xr:uid="{00000000-0005-0000-0000-000033040000}"/>
    <cellStyle name="Percent 52 2 2" xfId="1135" xr:uid="{00000000-0005-0000-0000-000034040000}"/>
    <cellStyle name="Percent 53" xfId="1085" xr:uid="{00000000-0005-0000-0000-000035040000}"/>
    <cellStyle name="Percent 53 2" xfId="1086" xr:uid="{00000000-0005-0000-0000-000036040000}"/>
    <cellStyle name="Percent 53 2 2" xfId="1136" xr:uid="{00000000-0005-0000-0000-000037040000}"/>
    <cellStyle name="Percent 54" xfId="1087" xr:uid="{00000000-0005-0000-0000-000038040000}"/>
    <cellStyle name="Percent 54 2" xfId="1088" xr:uid="{00000000-0005-0000-0000-000039040000}"/>
    <cellStyle name="Percent 54 2 2" xfId="1137" xr:uid="{00000000-0005-0000-0000-00003A040000}"/>
    <cellStyle name="Percent 55" xfId="1089" xr:uid="{00000000-0005-0000-0000-00003B040000}"/>
    <cellStyle name="Percent 55 2" xfId="1090" xr:uid="{00000000-0005-0000-0000-00003C040000}"/>
    <cellStyle name="Percent 55 2 2" xfId="1138" xr:uid="{00000000-0005-0000-0000-00003D040000}"/>
    <cellStyle name="Percent 56" xfId="1091" xr:uid="{00000000-0005-0000-0000-00003E040000}"/>
    <cellStyle name="Percent 57" xfId="1092" xr:uid="{00000000-0005-0000-0000-00003F040000}"/>
    <cellStyle name="Percent 58" xfId="1093" xr:uid="{00000000-0005-0000-0000-000040040000}"/>
    <cellStyle name="Percent 59" xfId="1094" xr:uid="{00000000-0005-0000-0000-000041040000}"/>
    <cellStyle name="Percent 6" xfId="217" xr:uid="{00000000-0005-0000-0000-000042040000}"/>
    <cellStyle name="Percent 6 2" xfId="327" xr:uid="{00000000-0005-0000-0000-000043040000}"/>
    <cellStyle name="Percent 6 2 2" xfId="989" xr:uid="{00000000-0005-0000-0000-000044040000}"/>
    <cellStyle name="Percent 6 2 2 2" xfId="1095" xr:uid="{00000000-0005-0000-0000-000045040000}"/>
    <cellStyle name="Percent 60" xfId="1096" xr:uid="{00000000-0005-0000-0000-000046040000}"/>
    <cellStyle name="Percent 61" xfId="1097" xr:uid="{00000000-0005-0000-0000-000047040000}"/>
    <cellStyle name="Percent 62" xfId="1098" xr:uid="{00000000-0005-0000-0000-000048040000}"/>
    <cellStyle name="Percent 63" xfId="1139" xr:uid="{00000000-0005-0000-0000-000049040000}"/>
    <cellStyle name="Percent 64" xfId="1140" xr:uid="{00000000-0005-0000-0000-00004A040000}"/>
    <cellStyle name="Percent 65" xfId="1141" xr:uid="{00000000-0005-0000-0000-00004B040000}"/>
    <cellStyle name="Percent 66" xfId="1142" xr:uid="{00000000-0005-0000-0000-00004C040000}"/>
    <cellStyle name="Percent 67" xfId="1143" xr:uid="{00000000-0005-0000-0000-00004D040000}"/>
    <cellStyle name="Percent 68" xfId="1144" xr:uid="{00000000-0005-0000-0000-00004E040000}"/>
    <cellStyle name="Percent 69" xfId="1145" xr:uid="{00000000-0005-0000-0000-00004F040000}"/>
    <cellStyle name="Percent 7" xfId="221" xr:uid="{00000000-0005-0000-0000-000050040000}"/>
    <cellStyle name="Percent 7 2" xfId="328" xr:uid="{00000000-0005-0000-0000-000051040000}"/>
    <cellStyle name="Percent 7 2 2" xfId="990" xr:uid="{00000000-0005-0000-0000-000052040000}"/>
    <cellStyle name="Percent 7 2 2 2" xfId="1099" xr:uid="{00000000-0005-0000-0000-000053040000}"/>
    <cellStyle name="Percent 70" xfId="1146" xr:uid="{00000000-0005-0000-0000-000054040000}"/>
    <cellStyle name="Percent 71" xfId="1147" xr:uid="{00000000-0005-0000-0000-000055040000}"/>
    <cellStyle name="Percent 72" xfId="1131" xr:uid="{00000000-0005-0000-0000-000056040000}"/>
    <cellStyle name="Percent 8" xfId="264" xr:uid="{00000000-0005-0000-0000-000057040000}"/>
    <cellStyle name="Percent 8 2" xfId="991" xr:uid="{00000000-0005-0000-0000-000058040000}"/>
    <cellStyle name="Percent 8 2 2" xfId="992" xr:uid="{00000000-0005-0000-0000-000059040000}"/>
    <cellStyle name="Percent 8 2 3" xfId="993" xr:uid="{00000000-0005-0000-0000-00005A040000}"/>
    <cellStyle name="Percent 8 2 4" xfId="994" xr:uid="{00000000-0005-0000-0000-00005B040000}"/>
    <cellStyle name="Percent 8 3" xfId="995" xr:uid="{00000000-0005-0000-0000-00005C040000}"/>
    <cellStyle name="Percent 9" xfId="187" xr:uid="{00000000-0005-0000-0000-00005D040000}"/>
    <cellStyle name="Percent 9 2" xfId="996" xr:uid="{00000000-0005-0000-0000-00005E040000}"/>
    <cellStyle name="Percent 9 2 2" xfId="997" xr:uid="{00000000-0005-0000-0000-00005F040000}"/>
    <cellStyle name="Percent 9 2 3" xfId="998" xr:uid="{00000000-0005-0000-0000-000060040000}"/>
    <cellStyle name="Percent 9 2 4" xfId="999" xr:uid="{00000000-0005-0000-0000-000061040000}"/>
    <cellStyle name="Percent 9 3" xfId="1000" xr:uid="{00000000-0005-0000-0000-000062040000}"/>
    <cellStyle name="percentage difference one decimal" xfId="152" xr:uid="{00000000-0005-0000-0000-000063040000}"/>
    <cellStyle name="percentage difference zero decimal" xfId="153" xr:uid="{00000000-0005-0000-0000-000064040000}"/>
    <cellStyle name="Presentation" xfId="154" xr:uid="{00000000-0005-0000-0000-000065040000}"/>
    <cellStyle name="Separador de milhares 4 2" xfId="260" xr:uid="{00000000-0005-0000-0000-000066040000}"/>
    <cellStyle name="Text" xfId="155" xr:uid="{00000000-0005-0000-0000-000067040000}"/>
    <cellStyle name="Text 2" xfId="156" xr:uid="{00000000-0005-0000-0000-000068040000}"/>
    <cellStyle name="Text 3" xfId="157" xr:uid="{00000000-0005-0000-0000-000069040000}"/>
    <cellStyle name="Text 4" xfId="158" xr:uid="{00000000-0005-0000-0000-00006A040000}"/>
    <cellStyle name="Text 5" xfId="159" xr:uid="{00000000-0005-0000-0000-00006B040000}"/>
    <cellStyle name="Title" xfId="329" builtinId="15" customBuiltin="1"/>
    <cellStyle name="Title 2" xfId="1001" xr:uid="{00000000-0005-0000-0000-00006D040000}"/>
    <cellStyle name="Total" xfId="344" builtinId="25" customBuiltin="1"/>
    <cellStyle name="Total 2" xfId="1002" xr:uid="{00000000-0005-0000-0000-00006F040000}"/>
    <cellStyle name="Warning Text" xfId="342" builtinId="11" customBuiltin="1"/>
    <cellStyle name="Warning Text 2" xfId="1003" xr:uid="{00000000-0005-0000-0000-000071040000}"/>
    <cellStyle name="ДАТА" xfId="160" xr:uid="{00000000-0005-0000-0000-000072040000}"/>
    <cellStyle name="ДЕНЕЖНЫЙ_BOPENGC" xfId="161" xr:uid="{00000000-0005-0000-0000-000073040000}"/>
    <cellStyle name="ЗАГОЛОВОК1" xfId="162" xr:uid="{00000000-0005-0000-0000-000074040000}"/>
    <cellStyle name="ЗАГОЛОВОК2" xfId="163" xr:uid="{00000000-0005-0000-0000-000075040000}"/>
    <cellStyle name="ИТОГОВЫЙ" xfId="164" xr:uid="{00000000-0005-0000-0000-000076040000}"/>
    <cellStyle name="Обычный_BOPENGC" xfId="165" xr:uid="{00000000-0005-0000-0000-000077040000}"/>
    <cellStyle name="ПРОЦЕНТНЫЙ_BOPENGC" xfId="166" xr:uid="{00000000-0005-0000-0000-000078040000}"/>
    <cellStyle name="ТЕКСТ" xfId="167" xr:uid="{00000000-0005-0000-0000-000079040000}"/>
    <cellStyle name="ФИКСИРОВАННЫЙ" xfId="168" xr:uid="{00000000-0005-0000-0000-00007A040000}"/>
    <cellStyle name="ФИНАНСОВЫЙ_BOPENGC" xfId="169" xr:uid="{00000000-0005-0000-0000-00007B04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FB44"/>
  <sheetViews>
    <sheetView showGridLines="0" tabSelected="1" zoomScale="112" zoomScaleNormal="112" workbookViewId="0">
      <pane xSplit="4" ySplit="9" topLeftCell="ES40" activePane="bottomRight" state="frozen"/>
      <selection pane="topRight" activeCell="E1" sqref="E1"/>
      <selection pane="bottomLeft" activeCell="A10" sqref="A10"/>
      <selection pane="bottomRight" activeCell="FB27" sqref="FB27"/>
    </sheetView>
  </sheetViews>
  <sheetFormatPr defaultRowHeight="14.5" x14ac:dyDescent="0.35"/>
  <cols>
    <col min="1" max="1" width="1.54296875" customWidth="1"/>
    <col min="2" max="2" width="13.54296875" customWidth="1"/>
    <col min="3" max="3" width="17.6328125" customWidth="1"/>
    <col min="4" max="4" width="18.36328125" customWidth="1"/>
    <col min="5" max="8" width="9" bestFit="1" customWidth="1"/>
    <col min="9" max="9" width="9.54296875" bestFit="1" customWidth="1"/>
    <col min="10" max="12" width="9" bestFit="1" customWidth="1"/>
    <col min="13" max="17" width="9.54296875" bestFit="1" customWidth="1"/>
    <col min="18" max="19" width="9" bestFit="1" customWidth="1"/>
    <col min="20" max="20" width="9.54296875" bestFit="1" customWidth="1"/>
    <col min="21" max="21" width="9" bestFit="1" customWidth="1"/>
    <col min="22" max="23" width="9.54296875" bestFit="1" customWidth="1"/>
    <col min="24" max="27" width="9" bestFit="1" customWidth="1"/>
    <col min="28" max="29" width="9.54296875" bestFit="1" customWidth="1"/>
    <col min="30" max="30" width="9" bestFit="1" customWidth="1"/>
    <col min="31" max="31" width="9.54296875" bestFit="1" customWidth="1"/>
    <col min="32" max="32" width="10.54296875" bestFit="1" customWidth="1"/>
    <col min="33" max="33" width="9" bestFit="1" customWidth="1"/>
    <col min="34" max="34" width="9.54296875" bestFit="1" customWidth="1"/>
    <col min="35" max="37" width="9" bestFit="1" customWidth="1"/>
    <col min="38" max="41" width="9.54296875" bestFit="1" customWidth="1"/>
    <col min="42" max="44" width="9" bestFit="1" customWidth="1"/>
    <col min="45" max="47" width="9.54296875" bestFit="1" customWidth="1"/>
    <col min="48" max="48" width="9" bestFit="1" customWidth="1"/>
    <col min="49" max="49" width="9.54296875" bestFit="1" customWidth="1"/>
    <col min="50" max="51" width="9" bestFit="1" customWidth="1"/>
    <col min="52" max="52" width="9.54296875" bestFit="1" customWidth="1"/>
    <col min="53" max="53" width="9" bestFit="1" customWidth="1"/>
    <col min="54" max="56" width="9.54296875" bestFit="1" customWidth="1"/>
    <col min="57" max="57" width="10.54296875" bestFit="1" customWidth="1"/>
    <col min="58" max="59" width="9.54296875" bestFit="1" customWidth="1"/>
    <col min="60" max="60" width="9" bestFit="1" customWidth="1"/>
    <col min="61" max="61" width="9.54296875" bestFit="1" customWidth="1"/>
    <col min="62" max="62" width="9" bestFit="1" customWidth="1"/>
    <col min="63" max="64" width="9.54296875" bestFit="1" customWidth="1"/>
    <col min="65" max="65" width="9" bestFit="1" customWidth="1"/>
    <col min="66" max="70" width="9.54296875" bestFit="1" customWidth="1"/>
    <col min="71" max="72" width="9" bestFit="1" customWidth="1"/>
    <col min="73" max="73" width="9.54296875" bestFit="1" customWidth="1"/>
    <col min="74" max="74" width="9" bestFit="1" customWidth="1"/>
    <col min="75" max="75" width="9.54296875" bestFit="1" customWidth="1"/>
    <col min="76" max="78" width="9" bestFit="1" customWidth="1"/>
    <col min="79" max="80" width="9.54296875" bestFit="1" customWidth="1"/>
    <col min="81" max="81" width="9" bestFit="1" customWidth="1"/>
    <col min="82" max="83" width="9.54296875" bestFit="1" customWidth="1"/>
    <col min="84" max="90" width="9.54296875" customWidth="1"/>
    <col min="91" max="91" width="9" bestFit="1" customWidth="1"/>
    <col min="92" max="103" width="9.54296875" customWidth="1"/>
    <col min="104" max="104" width="9.6328125" customWidth="1"/>
    <col min="105" max="106" width="9.54296875" customWidth="1"/>
    <col min="107" max="107" width="9.90625" customWidth="1"/>
    <col min="108" max="108" width="9.453125" customWidth="1"/>
    <col min="110" max="111" width="9.54296875" bestFit="1" customWidth="1"/>
    <col min="112" max="113" width="9.90625" customWidth="1"/>
    <col min="114" max="115" width="10" customWidth="1"/>
    <col min="116" max="116" width="9.6328125" customWidth="1"/>
    <col min="117" max="119" width="9.90625" customWidth="1"/>
    <col min="121" max="123" width="10" bestFit="1" customWidth="1"/>
    <col min="124" max="125" width="10" customWidth="1"/>
    <col min="127" max="127" width="10.54296875" customWidth="1"/>
    <col min="128" max="128" width="9.54296875" bestFit="1" customWidth="1"/>
    <col min="129" max="129" width="10.90625" customWidth="1"/>
    <col min="130" max="131" width="9.453125" customWidth="1"/>
    <col min="132" max="132" width="9.54296875" bestFit="1" customWidth="1"/>
    <col min="133" max="133" width="10.54296875" customWidth="1"/>
    <col min="134" max="134" width="10.81640625" bestFit="1" customWidth="1"/>
    <col min="135" max="135" width="9.54296875" customWidth="1"/>
    <col min="136" max="136" width="10.6328125" customWidth="1"/>
    <col min="139" max="140" width="9.54296875" bestFit="1" customWidth="1"/>
    <col min="141" max="141" width="10.81640625" customWidth="1"/>
    <col min="142" max="142" width="12.6328125" customWidth="1"/>
    <col min="143" max="143" width="9.54296875" customWidth="1"/>
    <col min="144" max="144" width="9.54296875" bestFit="1" customWidth="1"/>
    <col min="145" max="145" width="9.90625" customWidth="1"/>
    <col min="146" max="146" width="10.36328125" customWidth="1"/>
    <col min="147" max="147" width="9.54296875" bestFit="1" customWidth="1"/>
    <col min="148" max="148" width="11.1796875" customWidth="1"/>
    <col min="149" max="149" width="9.54296875" customWidth="1"/>
    <col min="150" max="150" width="10.1796875" customWidth="1"/>
    <col min="151" max="151" width="9.453125" customWidth="1"/>
    <col min="152" max="152" width="9.81640625" customWidth="1"/>
    <col min="153" max="153" width="11.08984375" customWidth="1"/>
    <col min="154" max="154" width="14.08984375" customWidth="1"/>
    <col min="155" max="155" width="14.81640625" customWidth="1"/>
    <col min="156" max="156" width="16.36328125" customWidth="1"/>
    <col min="157" max="157" width="17.90625" customWidth="1"/>
    <col min="158" max="158" width="16.54296875" customWidth="1"/>
  </cols>
  <sheetData>
    <row r="1" spans="2:158" ht="7.5" customHeight="1" thickBot="1" x14ac:dyDescent="0.4"/>
    <row r="2" spans="2:158" x14ac:dyDescent="0.35">
      <c r="B2" s="7" t="s">
        <v>0</v>
      </c>
      <c r="C2" s="28" t="s">
        <v>1</v>
      </c>
      <c r="D2" s="29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4"/>
      <c r="AP2" s="4"/>
      <c r="AQ2" s="4"/>
      <c r="AR2" s="4"/>
      <c r="AS2" s="4"/>
      <c r="AT2" s="4"/>
      <c r="AU2" s="5"/>
      <c r="AV2" s="5"/>
    </row>
    <row r="3" spans="2:158" x14ac:dyDescent="0.35">
      <c r="B3" s="1" t="s">
        <v>3</v>
      </c>
      <c r="C3" s="6" t="s">
        <v>4</v>
      </c>
      <c r="D3" s="3" t="s">
        <v>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4"/>
      <c r="AP3" s="4"/>
      <c r="AQ3" s="4"/>
      <c r="AR3" s="4"/>
      <c r="AS3" s="4"/>
      <c r="AT3" s="4"/>
      <c r="AU3" s="5"/>
      <c r="AV3" s="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G3" s="65"/>
      <c r="EH3" s="65"/>
      <c r="EI3" s="65"/>
      <c r="EJ3" s="65"/>
      <c r="EK3" s="65"/>
      <c r="EL3" s="65"/>
      <c r="EM3" s="65"/>
      <c r="EN3" s="65"/>
      <c r="EO3" s="65"/>
      <c r="EP3" s="65"/>
    </row>
    <row r="4" spans="2:158" ht="15" thickBot="1" x14ac:dyDescent="0.4">
      <c r="B4" s="1" t="s">
        <v>6</v>
      </c>
      <c r="C4" s="2" t="s">
        <v>7</v>
      </c>
      <c r="D4" s="3" t="s">
        <v>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5"/>
      <c r="AP4" s="5"/>
      <c r="AQ4" s="5"/>
      <c r="AR4" s="5"/>
      <c r="AS4" s="5"/>
      <c r="AT4" s="5"/>
      <c r="AU4" s="5"/>
      <c r="AV4" s="5"/>
      <c r="CT4" s="63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G4" s="65"/>
      <c r="EH4" s="65"/>
      <c r="EI4" s="65"/>
      <c r="EJ4" s="65"/>
      <c r="EK4" s="65"/>
      <c r="EL4" s="65"/>
      <c r="EM4" s="65"/>
      <c r="EN4" s="65"/>
      <c r="EO4" s="65"/>
      <c r="EP4" s="65"/>
    </row>
    <row r="5" spans="2:158" x14ac:dyDescent="0.35">
      <c r="B5" s="7" t="s">
        <v>9</v>
      </c>
      <c r="C5" s="8">
        <v>6</v>
      </c>
      <c r="D5" s="9" t="str">
        <f>"Scale = "&amp;IF(C5=0,"Unit",(IF(C5=3,"Thousand",(IF(C5=6,"Million",(IF(C5=9,"Billion")))))))</f>
        <v>Scale = Million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4"/>
      <c r="AP5" s="4"/>
      <c r="AQ5" s="4"/>
      <c r="AR5" s="4"/>
      <c r="AS5" s="4"/>
      <c r="AT5" s="4"/>
      <c r="AU5" s="5"/>
      <c r="AV5" s="5"/>
      <c r="CT5" s="63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G5" s="65"/>
      <c r="EH5" s="65"/>
      <c r="EI5" s="65"/>
      <c r="EJ5" s="65"/>
      <c r="EK5" s="65"/>
      <c r="EL5" s="65"/>
      <c r="EM5" s="65"/>
      <c r="EN5" s="65"/>
      <c r="EO5" s="65"/>
      <c r="EP5" s="65"/>
    </row>
    <row r="6" spans="2:158" x14ac:dyDescent="0.35">
      <c r="B6" s="1" t="s">
        <v>10</v>
      </c>
      <c r="C6" s="2" t="s">
        <v>11</v>
      </c>
      <c r="D6" s="10" t="str">
        <f>"Frequency = "&amp;IF(C6="A","Annual",IF(C6="Q", "Quarterly", "Monthly"))</f>
        <v>Frequency = Monthly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4"/>
      <c r="AP6" s="4"/>
      <c r="AQ6" s="4"/>
      <c r="AR6" s="4"/>
      <c r="AS6" s="4"/>
      <c r="AT6" s="4"/>
      <c r="AU6" s="5"/>
      <c r="AV6" s="5"/>
      <c r="CT6" s="63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G6" s="65"/>
      <c r="EH6" s="65"/>
      <c r="EI6" s="65"/>
      <c r="EJ6" s="65"/>
      <c r="EK6" s="65"/>
      <c r="EL6" s="65"/>
      <c r="EM6" s="65"/>
      <c r="EN6" s="65"/>
      <c r="EO6" s="65"/>
      <c r="EP6" s="65"/>
    </row>
    <row r="7" spans="2:158" ht="15" thickBot="1" x14ac:dyDescent="0.4">
      <c r="B7" s="11" t="s">
        <v>12</v>
      </c>
      <c r="C7" s="12" t="s">
        <v>13</v>
      </c>
      <c r="D7" s="13" t="s">
        <v>14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5"/>
      <c r="AP7" s="5"/>
      <c r="AQ7" s="5"/>
      <c r="AR7" s="5"/>
      <c r="AS7" s="5"/>
      <c r="AT7" s="5"/>
      <c r="AU7" s="5"/>
      <c r="AV7" s="5"/>
      <c r="CT7" s="63"/>
    </row>
    <row r="8" spans="2:158" ht="15" thickBot="1" x14ac:dyDescent="0.4">
      <c r="B8" s="1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BV8" s="61"/>
    </row>
    <row r="9" spans="2:158" ht="15" thickBot="1" x14ac:dyDescent="0.4">
      <c r="B9" s="35" t="s">
        <v>15</v>
      </c>
      <c r="C9" s="36" t="s">
        <v>16</v>
      </c>
      <c r="D9" s="36" t="s">
        <v>17</v>
      </c>
      <c r="E9" s="37" t="s">
        <v>105</v>
      </c>
      <c r="F9" s="38" t="s">
        <v>106</v>
      </c>
      <c r="G9" s="38" t="s">
        <v>107</v>
      </c>
      <c r="H9" s="38" t="s">
        <v>108</v>
      </c>
      <c r="I9" s="38" t="s">
        <v>109</v>
      </c>
      <c r="J9" s="38" t="s">
        <v>110</v>
      </c>
      <c r="K9" s="38" t="s">
        <v>111</v>
      </c>
      <c r="L9" s="38" t="s">
        <v>112</v>
      </c>
      <c r="M9" s="38" t="s">
        <v>113</v>
      </c>
      <c r="N9" s="66" t="s">
        <v>268</v>
      </c>
      <c r="O9" s="66" t="s">
        <v>269</v>
      </c>
      <c r="P9" s="64" t="s">
        <v>270</v>
      </c>
      <c r="Q9" s="38" t="s">
        <v>96</v>
      </c>
      <c r="R9" s="38" t="s">
        <v>97</v>
      </c>
      <c r="S9" s="38" t="s">
        <v>98</v>
      </c>
      <c r="T9" s="38" t="s">
        <v>99</v>
      </c>
      <c r="U9" s="38" t="s">
        <v>100</v>
      </c>
      <c r="V9" s="38" t="s">
        <v>101</v>
      </c>
      <c r="W9" s="38" t="s">
        <v>102</v>
      </c>
      <c r="X9" s="38" t="s">
        <v>103</v>
      </c>
      <c r="Y9" s="38" t="s">
        <v>104</v>
      </c>
      <c r="Z9" s="66" t="s">
        <v>271</v>
      </c>
      <c r="AA9" s="66" t="s">
        <v>272</v>
      </c>
      <c r="AB9" s="64" t="s">
        <v>273</v>
      </c>
      <c r="AC9" s="38" t="s">
        <v>87</v>
      </c>
      <c r="AD9" s="38" t="s">
        <v>88</v>
      </c>
      <c r="AE9" s="38" t="s">
        <v>89</v>
      </c>
      <c r="AF9" s="38" t="s">
        <v>90</v>
      </c>
      <c r="AG9" s="38" t="s">
        <v>91</v>
      </c>
      <c r="AH9" s="38" t="s">
        <v>92</v>
      </c>
      <c r="AI9" s="38" t="s">
        <v>93</v>
      </c>
      <c r="AJ9" s="38" t="s">
        <v>94</v>
      </c>
      <c r="AK9" s="38" t="s">
        <v>95</v>
      </c>
      <c r="AL9" s="66" t="s">
        <v>274</v>
      </c>
      <c r="AM9" s="66" t="s">
        <v>275</v>
      </c>
      <c r="AN9" s="64" t="s">
        <v>276</v>
      </c>
      <c r="AO9" s="39" t="s">
        <v>18</v>
      </c>
      <c r="AP9" s="39" t="s">
        <v>19</v>
      </c>
      <c r="AQ9" s="39" t="s">
        <v>20</v>
      </c>
      <c r="AR9" s="39" t="s">
        <v>21</v>
      </c>
      <c r="AS9" s="39" t="s">
        <v>22</v>
      </c>
      <c r="AT9" s="39" t="s">
        <v>23</v>
      </c>
      <c r="AU9" s="39" t="s">
        <v>24</v>
      </c>
      <c r="AV9" s="39" t="s">
        <v>25</v>
      </c>
      <c r="AW9" s="39" t="s">
        <v>86</v>
      </c>
      <c r="AX9" s="39" t="s">
        <v>114</v>
      </c>
      <c r="AY9" s="39" t="s">
        <v>115</v>
      </c>
      <c r="AZ9" s="39" t="s">
        <v>116</v>
      </c>
      <c r="BA9" s="39" t="s">
        <v>117</v>
      </c>
      <c r="BB9" s="39" t="s">
        <v>118</v>
      </c>
      <c r="BC9" s="39" t="s">
        <v>119</v>
      </c>
      <c r="BD9" s="39" t="s">
        <v>120</v>
      </c>
      <c r="BE9" s="39" t="s">
        <v>121</v>
      </c>
      <c r="BF9" s="39" t="s">
        <v>122</v>
      </c>
      <c r="BG9" s="39" t="s">
        <v>123</v>
      </c>
      <c r="BH9" s="39" t="s">
        <v>124</v>
      </c>
      <c r="BI9" s="39" t="s">
        <v>125</v>
      </c>
      <c r="BJ9" s="39" t="s">
        <v>126</v>
      </c>
      <c r="BK9" s="39" t="s">
        <v>127</v>
      </c>
      <c r="BL9" s="39" t="s">
        <v>128</v>
      </c>
      <c r="BM9" s="39" t="s">
        <v>132</v>
      </c>
      <c r="BN9" s="39" t="s">
        <v>133</v>
      </c>
      <c r="BO9" s="39" t="s">
        <v>134</v>
      </c>
      <c r="BP9" s="39" t="s">
        <v>135</v>
      </c>
      <c r="BQ9" s="39" t="s">
        <v>136</v>
      </c>
      <c r="BR9" s="39" t="s">
        <v>137</v>
      </c>
      <c r="BS9" s="39" t="s">
        <v>139</v>
      </c>
      <c r="BT9" s="39" t="s">
        <v>140</v>
      </c>
      <c r="BU9" s="39" t="s">
        <v>141</v>
      </c>
      <c r="BV9" s="39" t="s">
        <v>142</v>
      </c>
      <c r="BW9" s="39" t="s">
        <v>143</v>
      </c>
      <c r="BX9" s="39" t="s">
        <v>144</v>
      </c>
      <c r="BY9" s="39" t="s">
        <v>145</v>
      </c>
      <c r="BZ9" s="38" t="s">
        <v>146</v>
      </c>
      <c r="CA9" s="38" t="s">
        <v>147</v>
      </c>
      <c r="CB9" s="38" t="s">
        <v>148</v>
      </c>
      <c r="CC9" s="38" t="s">
        <v>149</v>
      </c>
      <c r="CD9" s="38" t="s">
        <v>150</v>
      </c>
      <c r="CE9" s="38" t="s">
        <v>151</v>
      </c>
      <c r="CF9" s="38" t="s">
        <v>152</v>
      </c>
      <c r="CG9" s="38" t="s">
        <v>154</v>
      </c>
      <c r="CH9" s="38" t="s">
        <v>155</v>
      </c>
      <c r="CI9" s="38" t="s">
        <v>156</v>
      </c>
      <c r="CJ9" s="38" t="s">
        <v>157</v>
      </c>
      <c r="CK9" s="38" t="s">
        <v>158</v>
      </c>
      <c r="CL9" s="38" t="s">
        <v>159</v>
      </c>
      <c r="CM9" s="38" t="s">
        <v>160</v>
      </c>
      <c r="CN9" s="38" t="s">
        <v>161</v>
      </c>
      <c r="CO9" s="38" t="s">
        <v>162</v>
      </c>
      <c r="CP9" s="38" t="s">
        <v>163</v>
      </c>
      <c r="CQ9" s="38" t="s">
        <v>164</v>
      </c>
      <c r="CR9" s="38" t="s">
        <v>165</v>
      </c>
      <c r="CS9" s="38" t="s">
        <v>171</v>
      </c>
      <c r="CT9" s="38" t="s">
        <v>172</v>
      </c>
      <c r="CU9" s="38" t="s">
        <v>173</v>
      </c>
      <c r="CV9" s="38" t="s">
        <v>174</v>
      </c>
      <c r="CW9" s="38" t="s">
        <v>175</v>
      </c>
      <c r="CX9" s="38" t="s">
        <v>176</v>
      </c>
      <c r="CY9" s="38" t="s">
        <v>177</v>
      </c>
      <c r="CZ9" s="40" t="s">
        <v>178</v>
      </c>
      <c r="DA9" s="40" t="s">
        <v>179</v>
      </c>
      <c r="DB9" s="40" t="s">
        <v>180</v>
      </c>
      <c r="DC9" s="40" t="s">
        <v>181</v>
      </c>
      <c r="DD9" s="40" t="s">
        <v>182</v>
      </c>
      <c r="DE9" s="40" t="s">
        <v>183</v>
      </c>
      <c r="DF9" s="40" t="s">
        <v>184</v>
      </c>
      <c r="DG9" s="40" t="s">
        <v>185</v>
      </c>
      <c r="DH9" s="40" t="s">
        <v>186</v>
      </c>
      <c r="DI9" s="40" t="s">
        <v>187</v>
      </c>
      <c r="DJ9" s="40" t="s">
        <v>188</v>
      </c>
      <c r="DK9" s="40" t="s">
        <v>189</v>
      </c>
      <c r="DL9" s="40" t="s">
        <v>190</v>
      </c>
      <c r="DM9" s="40" t="s">
        <v>191</v>
      </c>
      <c r="DN9" s="40" t="s">
        <v>192</v>
      </c>
      <c r="DO9" s="40" t="s">
        <v>226</v>
      </c>
      <c r="DP9" s="40" t="s">
        <v>229</v>
      </c>
      <c r="DQ9" s="40" t="s">
        <v>230</v>
      </c>
      <c r="DR9" s="40" t="s">
        <v>231</v>
      </c>
      <c r="DS9" s="40" t="s">
        <v>232</v>
      </c>
      <c r="DT9" s="40" t="s">
        <v>233</v>
      </c>
      <c r="DU9" s="40" t="s">
        <v>234</v>
      </c>
      <c r="DV9" s="40" t="s">
        <v>235</v>
      </c>
      <c r="DW9" s="40" t="s">
        <v>236</v>
      </c>
      <c r="DX9" s="40" t="s">
        <v>237</v>
      </c>
      <c r="DY9" s="40" t="s">
        <v>238</v>
      </c>
      <c r="DZ9" s="40" t="s">
        <v>239</v>
      </c>
      <c r="EA9" s="40" t="s">
        <v>240</v>
      </c>
      <c r="EB9" s="40" t="s">
        <v>241</v>
      </c>
      <c r="EC9" s="40" t="s">
        <v>242</v>
      </c>
      <c r="ED9" s="40" t="s">
        <v>243</v>
      </c>
      <c r="EE9" s="40" t="s">
        <v>244</v>
      </c>
      <c r="EF9" s="40" t="s">
        <v>245</v>
      </c>
      <c r="EG9" s="40" t="s">
        <v>246</v>
      </c>
      <c r="EH9" s="40" t="s">
        <v>247</v>
      </c>
      <c r="EI9" s="40" t="s">
        <v>248</v>
      </c>
      <c r="EJ9" s="40" t="s">
        <v>249</v>
      </c>
      <c r="EK9" s="40" t="s">
        <v>250</v>
      </c>
      <c r="EL9" s="40" t="s">
        <v>251</v>
      </c>
      <c r="EM9" s="40" t="s">
        <v>252</v>
      </c>
      <c r="EN9" s="40" t="s">
        <v>253</v>
      </c>
      <c r="EO9" s="40" t="s">
        <v>254</v>
      </c>
      <c r="EP9" s="64" t="s">
        <v>255</v>
      </c>
      <c r="EQ9" s="64" t="s">
        <v>256</v>
      </c>
      <c r="ER9" s="64" t="s">
        <v>257</v>
      </c>
      <c r="ES9" s="64" t="s">
        <v>258</v>
      </c>
      <c r="ET9" s="64" t="s">
        <v>259</v>
      </c>
      <c r="EU9" s="64" t="s">
        <v>260</v>
      </c>
      <c r="EV9" s="64" t="s">
        <v>261</v>
      </c>
      <c r="EW9" s="64" t="s">
        <v>262</v>
      </c>
      <c r="EX9" s="64" t="s">
        <v>263</v>
      </c>
      <c r="EY9" s="64" t="s">
        <v>264</v>
      </c>
      <c r="EZ9" s="64" t="s">
        <v>265</v>
      </c>
      <c r="FA9" s="64" t="s">
        <v>266</v>
      </c>
      <c r="FB9" s="64" t="s">
        <v>267</v>
      </c>
    </row>
    <row r="10" spans="2:158" x14ac:dyDescent="0.35">
      <c r="B10" s="15" t="s">
        <v>26</v>
      </c>
      <c r="C10" s="16" t="s">
        <v>27</v>
      </c>
      <c r="D10" s="17" t="s">
        <v>193</v>
      </c>
      <c r="E10" s="31">
        <f>SUM(E11:E15)</f>
        <v>27864.5</v>
      </c>
      <c r="F10" s="18">
        <f t="shared" ref="F10:P10" si="0">SUM(F11:F15)</f>
        <v>28078</v>
      </c>
      <c r="G10" s="18">
        <f t="shared" si="0"/>
        <v>30856.300000000003</v>
      </c>
      <c r="H10" s="18">
        <f t="shared" si="0"/>
        <v>31795.200000000001</v>
      </c>
      <c r="I10" s="18">
        <f t="shared" si="0"/>
        <v>26358</v>
      </c>
      <c r="J10" s="18">
        <f t="shared" si="0"/>
        <v>36058.5</v>
      </c>
      <c r="K10" s="18">
        <f t="shared" si="0"/>
        <v>26501.5</v>
      </c>
      <c r="L10" s="18">
        <f t="shared" si="0"/>
        <v>25922.600000000002</v>
      </c>
      <c r="M10" s="18">
        <f t="shared" si="0"/>
        <v>41182.6</v>
      </c>
      <c r="N10" s="18">
        <f t="shared" si="0"/>
        <v>30461.200000000001</v>
      </c>
      <c r="O10" s="18">
        <f t="shared" si="0"/>
        <v>31621.100000000002</v>
      </c>
      <c r="P10" s="41">
        <f t="shared" si="0"/>
        <v>60279.7</v>
      </c>
      <c r="Q10" s="18">
        <f>SUM(Q11:Q15)</f>
        <v>24731</v>
      </c>
      <c r="R10" s="18">
        <f t="shared" ref="R10:AB10" si="1">SUM(R11:R15)</f>
        <v>29344.9</v>
      </c>
      <c r="S10" s="18">
        <f t="shared" si="1"/>
        <v>36119.9</v>
      </c>
      <c r="T10" s="18">
        <f t="shared" si="1"/>
        <v>31562.800000000003</v>
      </c>
      <c r="U10" s="18">
        <f t="shared" si="1"/>
        <v>28790.099999999995</v>
      </c>
      <c r="V10" s="18">
        <f t="shared" si="1"/>
        <v>37365.4</v>
      </c>
      <c r="W10" s="18">
        <f t="shared" si="1"/>
        <v>30479.7</v>
      </c>
      <c r="X10" s="18">
        <f t="shared" si="1"/>
        <v>29932.200000000004</v>
      </c>
      <c r="Y10" s="18">
        <f t="shared" si="1"/>
        <v>38855.799999999996</v>
      </c>
      <c r="Z10" s="18">
        <f t="shared" si="1"/>
        <v>34547.4</v>
      </c>
      <c r="AA10" s="18">
        <f t="shared" si="1"/>
        <v>29719.500000000004</v>
      </c>
      <c r="AB10" s="41">
        <f t="shared" si="1"/>
        <v>60267.299999999996</v>
      </c>
      <c r="AC10" s="18">
        <f>SUM(AC11:AC15)</f>
        <v>28224.400000000001</v>
      </c>
      <c r="AD10" s="18">
        <f t="shared" ref="AD10:AN10" si="2">SUM(AD11:AD15)</f>
        <v>32685.200000000001</v>
      </c>
      <c r="AE10" s="18">
        <f t="shared" si="2"/>
        <v>42317.700000000004</v>
      </c>
      <c r="AF10" s="18">
        <f t="shared" si="2"/>
        <v>32924.800000000003</v>
      </c>
      <c r="AG10" s="18">
        <f t="shared" si="2"/>
        <v>34049.799999999996</v>
      </c>
      <c r="AH10" s="18">
        <f t="shared" si="2"/>
        <v>42273.600000000006</v>
      </c>
      <c r="AI10" s="18">
        <f t="shared" si="2"/>
        <v>33579.9</v>
      </c>
      <c r="AJ10" s="18">
        <f t="shared" si="2"/>
        <v>31961.3</v>
      </c>
      <c r="AK10" s="18">
        <f t="shared" si="2"/>
        <v>40693.199999999997</v>
      </c>
      <c r="AL10" s="18">
        <f t="shared" si="2"/>
        <v>33192.200000000004</v>
      </c>
      <c r="AM10" s="18">
        <f t="shared" si="2"/>
        <v>35331.700000000004</v>
      </c>
      <c r="AN10" s="41">
        <f t="shared" si="2"/>
        <v>68601.900000000009</v>
      </c>
      <c r="AO10" s="18">
        <f>SUM(AO11:AO15)</f>
        <v>34079.730000000003</v>
      </c>
      <c r="AP10" s="18">
        <f t="shared" ref="AP10:AV10" si="3">SUM(AP11:AP15)</f>
        <v>36051.396918000006</v>
      </c>
      <c r="AQ10" s="18">
        <f t="shared" si="3"/>
        <v>44997.436000000002</v>
      </c>
      <c r="AR10" s="18">
        <f t="shared" si="3"/>
        <v>38672.880000000005</v>
      </c>
      <c r="AS10" s="18">
        <f t="shared" si="3"/>
        <v>36625.534</v>
      </c>
      <c r="AT10" s="18">
        <f t="shared" si="3"/>
        <v>44886.915000000008</v>
      </c>
      <c r="AU10" s="18">
        <f t="shared" si="3"/>
        <v>30465.498999999996</v>
      </c>
      <c r="AV10" s="18">
        <f t="shared" si="3"/>
        <v>38320.800000000003</v>
      </c>
      <c r="AW10" s="18">
        <f t="shared" ref="AW10:AX10" si="4">SUM(AW11:AW15)</f>
        <v>47939.799999999996</v>
      </c>
      <c r="AX10" s="18">
        <f t="shared" si="4"/>
        <v>39803.269</v>
      </c>
      <c r="AY10" s="18">
        <f t="shared" ref="AY10:AZ10" si="5">SUM(AY11:AY15)</f>
        <v>37781.027999999998</v>
      </c>
      <c r="AZ10" s="18">
        <f t="shared" si="5"/>
        <v>70255.680999999982</v>
      </c>
      <c r="BA10" s="18">
        <f t="shared" ref="BA10" si="6">SUM(BA11:BA15)</f>
        <v>34346.093786790603</v>
      </c>
      <c r="BB10" s="18">
        <f t="shared" ref="BB10:BH10" si="7">SUM(BB11:BB15)</f>
        <v>41833.8004987159</v>
      </c>
      <c r="BC10" s="18">
        <f t="shared" si="7"/>
        <v>49662.243328477802</v>
      </c>
      <c r="BD10" s="18">
        <f t="shared" si="7"/>
        <v>40372.026440509806</v>
      </c>
      <c r="BE10" s="18">
        <f t="shared" si="7"/>
        <v>46852.074563082999</v>
      </c>
      <c r="BF10" s="18">
        <f t="shared" si="7"/>
        <v>49048.054719018801</v>
      </c>
      <c r="BG10" s="18">
        <f t="shared" si="7"/>
        <v>35472.505497820006</v>
      </c>
      <c r="BH10" s="18">
        <f t="shared" si="7"/>
        <v>38562.880620483898</v>
      </c>
      <c r="BI10" s="18">
        <f t="shared" ref="BI10:BO10" si="8">SUM(BI11:BI15)</f>
        <v>54797.97034465499</v>
      </c>
      <c r="BJ10" s="18">
        <f t="shared" si="8"/>
        <v>43936.1971210763</v>
      </c>
      <c r="BK10" s="18">
        <f t="shared" si="8"/>
        <v>41260.591626107693</v>
      </c>
      <c r="BL10" s="18">
        <f t="shared" si="8"/>
        <v>84629.130361296207</v>
      </c>
      <c r="BM10" s="18">
        <f t="shared" si="8"/>
        <v>41405.586168589129</v>
      </c>
      <c r="BN10" s="18">
        <f t="shared" si="8"/>
        <v>43187.992736587999</v>
      </c>
      <c r="BO10" s="18">
        <f t="shared" si="8"/>
        <v>56089.405608099507</v>
      </c>
      <c r="BP10" s="18">
        <f t="shared" ref="BP10:BQ10" si="9">SUM(BP11:BP15)</f>
        <v>44828.105694610167</v>
      </c>
      <c r="BQ10" s="18">
        <f t="shared" si="9"/>
        <v>44461.201463870995</v>
      </c>
      <c r="BR10" s="18">
        <f t="shared" ref="BR10:BS10" si="10">SUM(BR11:BR15)</f>
        <v>64192.992033740287</v>
      </c>
      <c r="BS10" s="18">
        <f t="shared" si="10"/>
        <v>44116.031316450499</v>
      </c>
      <c r="BT10" s="18">
        <f t="shared" ref="BT10" si="11">SUM(BT11:BT15)</f>
        <v>43193.9682351355</v>
      </c>
      <c r="BU10" s="60">
        <f t="shared" ref="BU10:CA10" si="12">SUM(BU11:BU15)</f>
        <v>67297.393585020007</v>
      </c>
      <c r="BV10" s="60">
        <f t="shared" si="12"/>
        <v>47774.059994570998</v>
      </c>
      <c r="BW10" s="60">
        <f t="shared" si="12"/>
        <v>48470.806310328342</v>
      </c>
      <c r="BX10" s="60">
        <f t="shared" si="12"/>
        <v>83967.677137674487</v>
      </c>
      <c r="BY10" s="60">
        <f t="shared" si="12"/>
        <v>46106.3456873506</v>
      </c>
      <c r="BZ10" s="60">
        <f t="shared" si="12"/>
        <v>47497.178800042893</v>
      </c>
      <c r="CA10" s="60">
        <f t="shared" si="12"/>
        <v>60246.832726209475</v>
      </c>
      <c r="CB10" s="60">
        <f t="shared" ref="CB10:CF10" si="13">SUM(CB11:CB15)</f>
        <v>48214.459672936071</v>
      </c>
      <c r="CC10" s="18">
        <f t="shared" si="13"/>
        <v>48566.023603712449</v>
      </c>
      <c r="CD10" s="18">
        <f t="shared" si="13"/>
        <v>63316.145098429915</v>
      </c>
      <c r="CE10" s="60">
        <f t="shared" si="13"/>
        <v>44810.283435757803</v>
      </c>
      <c r="CF10" s="60">
        <f t="shared" si="13"/>
        <v>46198.0269611314</v>
      </c>
      <c r="CG10" s="60">
        <f t="shared" ref="CG10:CI10" si="14">SUM(CG11:CG15)</f>
        <v>64201.019033105804</v>
      </c>
      <c r="CH10" s="60">
        <f t="shared" ref="CH10" si="15">SUM(CH11:CH15)</f>
        <v>50157.230045584103</v>
      </c>
      <c r="CI10" s="60">
        <f t="shared" si="14"/>
        <v>48760.667938461411</v>
      </c>
      <c r="CJ10" s="60">
        <f t="shared" ref="CJ10:CK10" si="16">SUM(CJ11:CJ15)</f>
        <v>81684.972212933295</v>
      </c>
      <c r="CK10" s="60">
        <f t="shared" si="16"/>
        <v>36917.498891564152</v>
      </c>
      <c r="CL10" s="60">
        <f t="shared" ref="CL10:CN10" si="17">SUM(CL11:CL15)</f>
        <v>37703.08691354248</v>
      </c>
      <c r="CM10" s="60">
        <f t="shared" ref="CM10" si="18">SUM(CM11:CM15)</f>
        <v>48033.453270693804</v>
      </c>
      <c r="CN10" s="60">
        <f t="shared" si="17"/>
        <v>39090.977726535799</v>
      </c>
      <c r="CO10" s="60">
        <f t="shared" ref="CO10:CS10" si="19">SUM(CO11:CO15)</f>
        <v>38312.1350965944</v>
      </c>
      <c r="CP10" s="60">
        <f t="shared" si="19"/>
        <v>56519.855898502014</v>
      </c>
      <c r="CQ10" s="60">
        <f t="shared" si="19"/>
        <v>42107.628492606302</v>
      </c>
      <c r="CR10" s="18">
        <f t="shared" ref="CR10" si="20">SUM(CR11:CR15)</f>
        <v>41151.044979245497</v>
      </c>
      <c r="CS10" s="18">
        <f t="shared" si="19"/>
        <v>58425.874072901592</v>
      </c>
      <c r="CT10" s="18">
        <f t="shared" ref="CT10:CU10" si="21">SUM(CT11:CT15)</f>
        <v>48760.673249331106</v>
      </c>
      <c r="CU10" s="18">
        <f t="shared" si="21"/>
        <v>43137.228244795944</v>
      </c>
      <c r="CV10" s="18">
        <f t="shared" ref="CV10:CW10" si="22">SUM(CV11:CV15)</f>
        <v>85241.644062480482</v>
      </c>
      <c r="CW10" s="18">
        <f t="shared" si="22"/>
        <v>75734.434564188894</v>
      </c>
      <c r="CX10" s="18">
        <f t="shared" ref="CX10:CY10" si="23">SUM(CX11:CX15)</f>
        <v>42843.194573482418</v>
      </c>
      <c r="CY10" s="18">
        <f t="shared" si="23"/>
        <v>56800.280248348696</v>
      </c>
      <c r="CZ10" s="41">
        <f t="shared" ref="CZ10:DA10" si="24">SUM(CZ11:CZ15)</f>
        <v>50153.454418972397</v>
      </c>
      <c r="DA10" s="41">
        <f t="shared" si="24"/>
        <v>43825.794576276399</v>
      </c>
      <c r="DB10" s="41">
        <f t="shared" ref="DB10:DF10" si="25">SUM(DB11:DB15)</f>
        <v>60564.996738677262</v>
      </c>
      <c r="DC10" s="41">
        <f t="shared" si="25"/>
        <v>45124.864263779396</v>
      </c>
      <c r="DD10" s="41">
        <f t="shared" si="25"/>
        <v>52777.049439939918</v>
      </c>
      <c r="DE10" s="41">
        <f t="shared" si="25"/>
        <v>64399.313001286995</v>
      </c>
      <c r="DF10" s="41">
        <f t="shared" si="25"/>
        <v>57476.614668559137</v>
      </c>
      <c r="DG10" s="41">
        <f t="shared" ref="DG10:DH10" si="26">SUM(DG11:DG15)</f>
        <v>56213.514790243418</v>
      </c>
      <c r="DH10" s="41">
        <f t="shared" si="26"/>
        <v>114311.05560060896</v>
      </c>
      <c r="DI10" s="41">
        <f t="shared" ref="DI10:DJ10" si="27">SUM(DI11:DI15)</f>
        <v>50679.906333758096</v>
      </c>
      <c r="DJ10" s="41">
        <f t="shared" si="27"/>
        <v>56887.182907063696</v>
      </c>
      <c r="DK10" s="41">
        <f t="shared" ref="DK10:DL10" si="28">SUM(DK11:DK15)</f>
        <v>69420.212514941202</v>
      </c>
      <c r="DL10" s="41">
        <f t="shared" si="28"/>
        <v>58922.031492910894</v>
      </c>
      <c r="DM10" s="41">
        <f t="shared" ref="DM10:DN10" si="29">SUM(DM11:DM15)</f>
        <v>61701.672101997094</v>
      </c>
      <c r="DN10" s="41">
        <f t="shared" si="29"/>
        <v>74188.467736797698</v>
      </c>
      <c r="DO10" s="41">
        <f t="shared" ref="DO10:DP10" si="30">SUM(DO11:DO15)</f>
        <v>58675.805775345776</v>
      </c>
      <c r="DP10" s="41">
        <f t="shared" si="30"/>
        <v>60641.608846682429</v>
      </c>
      <c r="DQ10" s="41">
        <f t="shared" ref="DQ10:DR10" si="31">SUM(DQ11:DQ15)</f>
        <v>76296.011410322069</v>
      </c>
      <c r="DR10" s="41">
        <f t="shared" si="31"/>
        <v>67725.587070626527</v>
      </c>
      <c r="DS10" s="41">
        <f t="shared" ref="DS10:DT10" si="32">SUM(DS11:DS15)</f>
        <v>64196.922331109199</v>
      </c>
      <c r="DT10" s="41">
        <f t="shared" si="32"/>
        <v>128244.70547644638</v>
      </c>
      <c r="DU10" s="41">
        <f t="shared" ref="DU10:DV10" si="33">SUM(DU11:DU15)</f>
        <v>60267.499365906202</v>
      </c>
      <c r="DV10" s="41">
        <f t="shared" si="33"/>
        <v>69521.43259801509</v>
      </c>
      <c r="DW10" s="41">
        <f t="shared" ref="DW10:DX10" si="34">SUM(DW11:DW15)</f>
        <v>76669.955524869714</v>
      </c>
      <c r="DX10" s="41">
        <f t="shared" si="34"/>
        <v>74126.865332867397</v>
      </c>
      <c r="DY10" s="41">
        <f t="shared" ref="DY10:DZ10" si="35">SUM(DY11:DY15)</f>
        <v>66773.118676906917</v>
      </c>
      <c r="DZ10" s="41">
        <f t="shared" si="35"/>
        <v>79737.757493108395</v>
      </c>
      <c r="EA10" s="41">
        <f t="shared" ref="EA10:EB10" si="36">SUM(EA11:EA15)</f>
        <v>67374.260240723612</v>
      </c>
      <c r="EB10" s="41">
        <f t="shared" si="36"/>
        <v>67792.310132980681</v>
      </c>
      <c r="EC10" s="41">
        <f t="shared" ref="EC10:ED10" si="37">SUM(EC11:EC15)</f>
        <v>78091.48924786436</v>
      </c>
      <c r="ED10" s="41">
        <f t="shared" si="37"/>
        <v>82557.71449042359</v>
      </c>
      <c r="EE10" s="41">
        <f t="shared" ref="EE10:EF10" si="38">SUM(EE11:EE15)</f>
        <v>71171.600925617196</v>
      </c>
      <c r="EF10" s="41">
        <f t="shared" si="38"/>
        <v>131199.04019873368</v>
      </c>
      <c r="EG10" s="41">
        <f t="shared" ref="EG10:EH10" si="39">SUM(EG11:EG15)</f>
        <v>68530.851489447916</v>
      </c>
      <c r="EH10" s="41">
        <f t="shared" si="39"/>
        <v>74559.555501974304</v>
      </c>
      <c r="EI10" s="41">
        <f t="shared" ref="EI10:EJ10" si="40">SUM(EI11:EI15)</f>
        <v>81786.802381740315</v>
      </c>
      <c r="EJ10" s="41">
        <f t="shared" si="40"/>
        <v>77002.927524500003</v>
      </c>
      <c r="EK10" s="41">
        <f t="shared" ref="EK10:EL10" si="41">SUM(EK11:EK15)</f>
        <v>67117.993905390002</v>
      </c>
      <c r="EL10" s="41">
        <f t="shared" si="41"/>
        <v>83648.664340742398</v>
      </c>
      <c r="EM10" s="41">
        <f t="shared" ref="EM10:EN10" si="42">SUM(EM11:EM15)</f>
        <v>142704.7325319474</v>
      </c>
      <c r="EN10" s="41">
        <f t="shared" si="42"/>
        <v>62292.414577205207</v>
      </c>
      <c r="EO10" s="41">
        <f t="shared" ref="EO10:EP10" si="43">SUM(EO11:EO15)</f>
        <v>80915.261923347789</v>
      </c>
      <c r="EP10" s="41">
        <f t="shared" si="43"/>
        <v>83904.772256468612</v>
      </c>
      <c r="EQ10" s="41">
        <f t="shared" ref="EQ10:EV10" si="44">SUM(EQ11:EQ15)</f>
        <v>75898.766316523295</v>
      </c>
      <c r="ER10" s="41">
        <f t="shared" si="44"/>
        <v>160212.83254746522</v>
      </c>
      <c r="ES10" s="41">
        <f t="shared" si="44"/>
        <v>73939.081649347005</v>
      </c>
      <c r="ET10" s="41">
        <f t="shared" si="44"/>
        <v>74295.32620507</v>
      </c>
      <c r="EU10" s="41">
        <f t="shared" si="44"/>
        <v>83954.525822624506</v>
      </c>
      <c r="EV10" s="41">
        <f t="shared" si="44"/>
        <v>143013.98903826799</v>
      </c>
      <c r="EW10" s="41">
        <f t="shared" ref="EW10:EY10" si="45">SUM(EW11:EW15)</f>
        <v>73478.315659840911</v>
      </c>
      <c r="EX10" s="41">
        <f t="shared" si="45"/>
        <v>88371.244092840003</v>
      </c>
      <c r="EY10" s="41">
        <f t="shared" si="45"/>
        <v>65054.919660300991</v>
      </c>
      <c r="EZ10" s="41">
        <f t="shared" ref="EZ10:FB10" si="46">SUM(EZ11:EZ15)</f>
        <v>86537.016218314093</v>
      </c>
      <c r="FA10" s="41">
        <f t="shared" si="46"/>
        <v>117737.92527136432</v>
      </c>
      <c r="FB10" s="41">
        <f t="shared" si="46"/>
        <v>81277.456196796717</v>
      </c>
    </row>
    <row r="11" spans="2:158" x14ac:dyDescent="0.35">
      <c r="B11" s="19" t="s">
        <v>28</v>
      </c>
      <c r="C11" s="20" t="s">
        <v>29</v>
      </c>
      <c r="D11" s="17" t="s">
        <v>194</v>
      </c>
      <c r="E11" s="32">
        <v>26124.799999999999</v>
      </c>
      <c r="F11" s="21">
        <v>26104.799999999999</v>
      </c>
      <c r="G11" s="21">
        <v>26505.3</v>
      </c>
      <c r="H11" s="21">
        <v>29753.8</v>
      </c>
      <c r="I11" s="21">
        <v>23852.400000000001</v>
      </c>
      <c r="J11" s="21">
        <v>30531.4</v>
      </c>
      <c r="K11" s="21">
        <v>24909</v>
      </c>
      <c r="L11" s="21">
        <v>22904.9</v>
      </c>
      <c r="M11" s="21">
        <v>31964.6</v>
      </c>
      <c r="N11" s="21">
        <v>28899.3</v>
      </c>
      <c r="O11" s="21">
        <v>27575.9</v>
      </c>
      <c r="P11" s="42">
        <v>44709.5</v>
      </c>
      <c r="Q11" s="21">
        <v>22710.799999999999</v>
      </c>
      <c r="R11" s="21">
        <v>27581.3</v>
      </c>
      <c r="S11" s="21">
        <v>31617.5</v>
      </c>
      <c r="T11" s="21">
        <v>29706.400000000001</v>
      </c>
      <c r="U11" s="21">
        <v>24944.799999999999</v>
      </c>
      <c r="V11" s="21">
        <v>32469</v>
      </c>
      <c r="W11" s="21">
        <v>27568.5</v>
      </c>
      <c r="X11" s="21">
        <v>27842.5</v>
      </c>
      <c r="Y11" s="21">
        <v>34170.1</v>
      </c>
      <c r="Z11" s="21">
        <v>31971.3</v>
      </c>
      <c r="AA11" s="21">
        <v>28052.7</v>
      </c>
      <c r="AB11" s="42">
        <v>52242.6</v>
      </c>
      <c r="AC11" s="21">
        <v>27134.9</v>
      </c>
      <c r="AD11" s="21">
        <v>31521.7</v>
      </c>
      <c r="AE11" s="21">
        <v>36747.800000000003</v>
      </c>
      <c r="AF11" s="21">
        <v>31275.8</v>
      </c>
      <c r="AG11" s="21">
        <v>31457.1</v>
      </c>
      <c r="AH11" s="21">
        <v>36931.300000000003</v>
      </c>
      <c r="AI11" s="21">
        <v>30840.400000000001</v>
      </c>
      <c r="AJ11" s="21">
        <v>30399.5</v>
      </c>
      <c r="AK11" s="21">
        <v>35343.699999999997</v>
      </c>
      <c r="AL11" s="21">
        <v>31744.2</v>
      </c>
      <c r="AM11" s="21">
        <v>31191.9</v>
      </c>
      <c r="AN11" s="42">
        <v>57265.8</v>
      </c>
      <c r="AO11" s="21">
        <v>32947.531000000003</v>
      </c>
      <c r="AP11" s="21">
        <v>34648.149918000003</v>
      </c>
      <c r="AQ11" s="21">
        <v>40711.690999999999</v>
      </c>
      <c r="AR11" s="21">
        <v>34310.872000000003</v>
      </c>
      <c r="AS11" s="21">
        <v>35086.527000000002</v>
      </c>
      <c r="AT11" s="21">
        <v>39325.694000000003</v>
      </c>
      <c r="AU11" s="21">
        <v>28823.530999999999</v>
      </c>
      <c r="AV11" s="21">
        <v>34440.300000000003</v>
      </c>
      <c r="AW11" s="21">
        <v>41773.599999999999</v>
      </c>
      <c r="AX11" s="21">
        <v>38431.629999999997</v>
      </c>
      <c r="AY11" s="21">
        <v>35242.03</v>
      </c>
      <c r="AZ11" s="21">
        <v>62581.883999999998</v>
      </c>
      <c r="BA11" s="21">
        <v>33203.90038223</v>
      </c>
      <c r="BB11" s="21">
        <v>35352.93790148</v>
      </c>
      <c r="BC11" s="21">
        <v>48562.678580879998</v>
      </c>
      <c r="BD11" s="21">
        <v>36507.041066170001</v>
      </c>
      <c r="BE11" s="21">
        <v>40342.520341149997</v>
      </c>
      <c r="BF11" s="21">
        <v>43659.148871680001</v>
      </c>
      <c r="BG11" s="21">
        <v>34226.859502530002</v>
      </c>
      <c r="BH11" s="21">
        <v>36764.331464219998</v>
      </c>
      <c r="BI11" s="21">
        <v>44443.752737789997</v>
      </c>
      <c r="BJ11" s="21">
        <v>38391.072213380001</v>
      </c>
      <c r="BK11" s="21">
        <v>37668.189646359999</v>
      </c>
      <c r="BL11" s="21">
        <v>67772.143810449998</v>
      </c>
      <c r="BM11" s="21">
        <v>37888.356534320003</v>
      </c>
      <c r="BN11" s="21">
        <v>40768.992794229998</v>
      </c>
      <c r="BO11" s="21">
        <v>50058.07239632</v>
      </c>
      <c r="BP11" s="21">
        <v>39691.644435139999</v>
      </c>
      <c r="BQ11" s="21">
        <v>39451.342144800998</v>
      </c>
      <c r="BR11" s="21">
        <v>50663.080924510003</v>
      </c>
      <c r="BS11" s="21">
        <v>41663.97988051</v>
      </c>
      <c r="BT11" s="21">
        <v>40530.899187219999</v>
      </c>
      <c r="BU11" s="21">
        <v>47949.75413275</v>
      </c>
      <c r="BV11" s="21">
        <v>44783.707924119997</v>
      </c>
      <c r="BW11" s="21">
        <v>41695.455981120002</v>
      </c>
      <c r="BX11" s="21">
        <v>67774.152802290002</v>
      </c>
      <c r="BY11" s="21">
        <v>41348.06820799</v>
      </c>
      <c r="BZ11" s="21">
        <v>42626.676526529998</v>
      </c>
      <c r="CA11" s="21">
        <v>53460.009584159998</v>
      </c>
      <c r="CB11" s="21">
        <v>42377.874374749998</v>
      </c>
      <c r="CC11" s="21">
        <v>43040.806818559999</v>
      </c>
      <c r="CD11" s="21">
        <v>53566.300046299999</v>
      </c>
      <c r="CE11" s="21">
        <v>41161.376102260001</v>
      </c>
      <c r="CF11" s="21">
        <v>43531.580576870001</v>
      </c>
      <c r="CG11" s="21">
        <v>53636.948903404402</v>
      </c>
      <c r="CH11" s="21">
        <v>47250.671946698603</v>
      </c>
      <c r="CI11" s="21">
        <v>44826.564086409999</v>
      </c>
      <c r="CJ11" s="21">
        <v>72570.169215019996</v>
      </c>
      <c r="CK11" s="21">
        <v>31924.298750090002</v>
      </c>
      <c r="CL11" s="21">
        <v>31738.858566129999</v>
      </c>
      <c r="CM11" s="21">
        <v>43997.321376729997</v>
      </c>
      <c r="CN11" s="21">
        <v>36262.203808439997</v>
      </c>
      <c r="CO11" s="21">
        <v>35815.482910359999</v>
      </c>
      <c r="CP11" s="21">
        <v>43953.757489329997</v>
      </c>
      <c r="CQ11" s="21">
        <v>37998.280096839997</v>
      </c>
      <c r="CR11" s="21">
        <v>36709.080373229997</v>
      </c>
      <c r="CS11" s="21">
        <v>48093.157522098998</v>
      </c>
      <c r="CT11" s="21">
        <v>44716.87040657</v>
      </c>
      <c r="CU11" s="21">
        <v>39833.178615930003</v>
      </c>
      <c r="CV11" s="21">
        <v>74644.189503941001</v>
      </c>
      <c r="CW11" s="21">
        <v>41116.018675389998</v>
      </c>
      <c r="CX11" s="21">
        <v>38773.539349848397</v>
      </c>
      <c r="CY11" s="21">
        <v>51412.065391949996</v>
      </c>
      <c r="CZ11" s="42">
        <v>45365.460508130003</v>
      </c>
      <c r="DA11" s="42">
        <v>41366.240303400002</v>
      </c>
      <c r="DB11" s="42">
        <v>50873.103409351999</v>
      </c>
      <c r="DC11" s="42">
        <v>42457.994374709997</v>
      </c>
      <c r="DD11" s="42">
        <v>47364.874960939997</v>
      </c>
      <c r="DE11" s="42">
        <v>57327.813456839998</v>
      </c>
      <c r="DF11" s="42">
        <v>51995.518936916138</v>
      </c>
      <c r="DG11" s="42">
        <v>51934.524483919515</v>
      </c>
      <c r="DH11" s="42">
        <v>96380.867428499987</v>
      </c>
      <c r="DI11" s="42">
        <v>48445.2776935</v>
      </c>
      <c r="DJ11" s="42">
        <v>53424.28307587</v>
      </c>
      <c r="DK11" s="42">
        <v>62492.00292235001</v>
      </c>
      <c r="DL11" s="42">
        <v>54523.899824809996</v>
      </c>
      <c r="DM11" s="42">
        <v>58132.098252299998</v>
      </c>
      <c r="DN11" s="42">
        <v>63397.350737059998</v>
      </c>
      <c r="DO11" s="42">
        <v>54348.953140750004</v>
      </c>
      <c r="DP11" s="42">
        <v>57229.319388759999</v>
      </c>
      <c r="DQ11" s="42">
        <v>67342.5</v>
      </c>
      <c r="DR11" s="42">
        <v>63748.725073941998</v>
      </c>
      <c r="DS11" s="42">
        <v>59711.563233499997</v>
      </c>
      <c r="DT11" s="42">
        <v>110045.12087029999</v>
      </c>
      <c r="DU11" s="42">
        <v>57703.017859810003</v>
      </c>
      <c r="DV11" s="42">
        <v>62859.132922199999</v>
      </c>
      <c r="DW11" s="42">
        <v>68409.971422490009</v>
      </c>
      <c r="DX11" s="42">
        <v>67399.153127380006</v>
      </c>
      <c r="DY11" s="42">
        <v>60563.870027937315</v>
      </c>
      <c r="DZ11" s="42">
        <v>73159.121429849998</v>
      </c>
      <c r="EA11" s="42">
        <v>59756.305239380003</v>
      </c>
      <c r="EB11" s="42">
        <v>62377.608524650001</v>
      </c>
      <c r="EC11" s="42">
        <v>69539.005701892296</v>
      </c>
      <c r="ED11" s="42">
        <v>75584.443455981411</v>
      </c>
      <c r="EE11" s="42">
        <v>62308.599309280005</v>
      </c>
      <c r="EF11" s="42">
        <v>111913.69090737001</v>
      </c>
      <c r="EG11" s="42">
        <v>65422.986912260007</v>
      </c>
      <c r="EH11" s="42">
        <v>68814.061651830008</v>
      </c>
      <c r="EI11" s="42">
        <v>74683.092157039995</v>
      </c>
      <c r="EJ11" s="42">
        <v>61919.540986450003</v>
      </c>
      <c r="EK11" s="42">
        <v>62728.278698139999</v>
      </c>
      <c r="EL11" s="42">
        <v>75208.473863680003</v>
      </c>
      <c r="EM11" s="42">
        <v>66916.292483199999</v>
      </c>
      <c r="EN11" s="42">
        <v>59641.688290853999</v>
      </c>
      <c r="EO11" s="42">
        <v>72969.233861314016</v>
      </c>
      <c r="EP11" s="42">
        <v>76075.368497810006</v>
      </c>
      <c r="EQ11" s="42">
        <v>68385.503035130998</v>
      </c>
      <c r="ER11" s="42">
        <v>129991.23699134002</v>
      </c>
      <c r="ES11" s="42">
        <v>67665.022052820001</v>
      </c>
      <c r="ET11" s="42">
        <v>69681.086521499994</v>
      </c>
      <c r="EU11" s="42">
        <v>75959.499483784006</v>
      </c>
      <c r="EV11" s="42">
        <v>73376.514952254001</v>
      </c>
      <c r="EW11" s="42">
        <v>69493.370505610001</v>
      </c>
      <c r="EX11" s="42">
        <v>80734.429704010006</v>
      </c>
      <c r="EY11" s="42">
        <v>61564.121565420995</v>
      </c>
      <c r="EZ11" s="42">
        <v>66875.413277979998</v>
      </c>
      <c r="FA11" s="42">
        <v>82350.499640884009</v>
      </c>
      <c r="FB11" s="42">
        <v>74624.154667229988</v>
      </c>
    </row>
    <row r="12" spans="2:158" x14ac:dyDescent="0.35">
      <c r="B12" s="19" t="s">
        <v>30</v>
      </c>
      <c r="C12" s="20" t="s">
        <v>31</v>
      </c>
      <c r="D12" s="17" t="s">
        <v>195</v>
      </c>
      <c r="E12" s="32">
        <v>1587.5</v>
      </c>
      <c r="F12" s="21">
        <v>1513.2</v>
      </c>
      <c r="G12" s="21">
        <v>4055.9</v>
      </c>
      <c r="H12" s="21">
        <v>1619.6</v>
      </c>
      <c r="I12" s="21">
        <v>2326.6</v>
      </c>
      <c r="J12" s="21">
        <v>4082.6</v>
      </c>
      <c r="K12" s="21">
        <v>1246.7</v>
      </c>
      <c r="L12" s="21">
        <v>1336.1</v>
      </c>
      <c r="M12" s="21">
        <v>4496.5</v>
      </c>
      <c r="N12" s="21">
        <v>1173</v>
      </c>
      <c r="O12" s="21">
        <v>3241.9</v>
      </c>
      <c r="P12" s="42">
        <v>14367.6</v>
      </c>
      <c r="Q12" s="21">
        <v>1759.1</v>
      </c>
      <c r="R12" s="21">
        <v>1701.7</v>
      </c>
      <c r="S12" s="21">
        <v>4244.5</v>
      </c>
      <c r="T12" s="21">
        <v>1504.7</v>
      </c>
      <c r="U12" s="21">
        <v>1585.6</v>
      </c>
      <c r="V12" s="21">
        <v>4630.5</v>
      </c>
      <c r="W12" s="21">
        <v>1756.9</v>
      </c>
      <c r="X12" s="21">
        <v>1818.9</v>
      </c>
      <c r="Y12" s="21">
        <v>4583.5</v>
      </c>
      <c r="Z12" s="21">
        <v>1520</v>
      </c>
      <c r="AA12" s="21">
        <v>1376.4</v>
      </c>
      <c r="AB12" s="42">
        <v>7829.8</v>
      </c>
      <c r="AC12" s="21">
        <v>906.9</v>
      </c>
      <c r="AD12" s="21">
        <v>1000.5</v>
      </c>
      <c r="AE12" s="21">
        <v>3371.4</v>
      </c>
      <c r="AF12" s="21">
        <v>1297.7</v>
      </c>
      <c r="AG12" s="21">
        <v>1104</v>
      </c>
      <c r="AH12" s="21">
        <v>4932.8999999999996</v>
      </c>
      <c r="AI12" s="21">
        <v>2260.6999999999998</v>
      </c>
      <c r="AJ12" s="21">
        <v>1260.0999999999999</v>
      </c>
      <c r="AK12" s="21">
        <v>4828.3999999999996</v>
      </c>
      <c r="AL12" s="21">
        <v>1035.5999999999999</v>
      </c>
      <c r="AM12" s="21">
        <v>3678.9</v>
      </c>
      <c r="AN12" s="42">
        <v>10071.6</v>
      </c>
      <c r="AO12" s="21">
        <v>420.55</v>
      </c>
      <c r="AP12" s="21">
        <v>1038.028</v>
      </c>
      <c r="AQ12" s="21">
        <v>3572.8</v>
      </c>
      <c r="AR12" s="21">
        <v>2398.6</v>
      </c>
      <c r="AS12" s="21">
        <v>794.70899999999995</v>
      </c>
      <c r="AT12" s="21">
        <v>5260.86</v>
      </c>
      <c r="AU12" s="21">
        <v>1275.28</v>
      </c>
      <c r="AV12" s="21">
        <v>2537</v>
      </c>
      <c r="AW12" s="21">
        <v>5556.4</v>
      </c>
      <c r="AX12" s="21">
        <v>1032.652</v>
      </c>
      <c r="AY12" s="21">
        <v>2503.63</v>
      </c>
      <c r="AZ12" s="21">
        <v>7363.5879999999997</v>
      </c>
      <c r="BA12" s="21">
        <v>459.69129834300003</v>
      </c>
      <c r="BB12" s="21">
        <v>5783.073716547</v>
      </c>
      <c r="BC12" s="21">
        <v>654.51018672999999</v>
      </c>
      <c r="BD12" s="21">
        <v>3466.3531244300002</v>
      </c>
      <c r="BE12" s="21">
        <v>5946.1066569300001</v>
      </c>
      <c r="BF12" s="21">
        <v>4723.1547250000003</v>
      </c>
      <c r="BG12" s="21">
        <v>776.40246711999998</v>
      </c>
      <c r="BH12" s="21">
        <v>1467.9842729300001</v>
      </c>
      <c r="BI12" s="21">
        <v>8925.4900001000005</v>
      </c>
      <c r="BJ12" s="21">
        <v>5278.6667191400002</v>
      </c>
      <c r="BK12" s="21">
        <v>3253.3144672015901</v>
      </c>
      <c r="BL12" s="21">
        <v>12515.200178859999</v>
      </c>
      <c r="BM12" s="21">
        <v>2635.8412180670398</v>
      </c>
      <c r="BN12" s="21">
        <v>2330.5736762299998</v>
      </c>
      <c r="BO12" s="21">
        <v>5341.1804560800001</v>
      </c>
      <c r="BP12" s="21">
        <v>4630.7232594851703</v>
      </c>
      <c r="BQ12" s="21">
        <v>4376.4991628500002</v>
      </c>
      <c r="BR12" s="21">
        <v>7477.6491949499496</v>
      </c>
      <c r="BS12" s="21">
        <v>2254.3684987854999</v>
      </c>
      <c r="BT12" s="21">
        <v>2651.8849755199999</v>
      </c>
      <c r="BU12" s="21">
        <v>18940.256361750002</v>
      </c>
      <c r="BV12" s="21">
        <v>2716.7931587899998</v>
      </c>
      <c r="BW12" s="21">
        <v>6312.1471335101396</v>
      </c>
      <c r="BX12" s="21">
        <v>13182.60327182</v>
      </c>
      <c r="BY12" s="21">
        <v>3315.8073723100001</v>
      </c>
      <c r="BZ12" s="21">
        <v>4644.9632139654004</v>
      </c>
      <c r="CA12" s="21">
        <v>6453.0505167178799</v>
      </c>
      <c r="CB12" s="21">
        <v>5013.5251810844702</v>
      </c>
      <c r="CC12" s="21">
        <v>4628.7968383822499</v>
      </c>
      <c r="CD12" s="21">
        <v>9522.6221953447694</v>
      </c>
      <c r="CE12" s="21">
        <v>3563.0016154884001</v>
      </c>
      <c r="CF12" s="21">
        <v>2512.2329850199999</v>
      </c>
      <c r="CG12" s="21">
        <v>10025.9711250868</v>
      </c>
      <c r="CH12" s="21">
        <v>2518.3419277900002</v>
      </c>
      <c r="CI12" s="21">
        <v>3682.6146112260099</v>
      </c>
      <c r="CJ12" s="21">
        <v>8624.2241350700006</v>
      </c>
      <c r="CK12" s="21">
        <v>4643.5093031209499</v>
      </c>
      <c r="CL12" s="21">
        <v>5784.0462525118801</v>
      </c>
      <c r="CM12" s="21">
        <v>3876.0329819799999</v>
      </c>
      <c r="CN12" s="21">
        <v>2701.2836699700001</v>
      </c>
      <c r="CO12" s="21">
        <v>2362.3007036099998</v>
      </c>
      <c r="CP12" s="21">
        <v>10509.029041137201</v>
      </c>
      <c r="CQ12" s="21">
        <v>3585.84686427</v>
      </c>
      <c r="CR12" s="21">
        <v>4296.3722201700002</v>
      </c>
      <c r="CS12" s="21">
        <v>10014.362549666501</v>
      </c>
      <c r="CT12" s="21">
        <v>2258.2712179</v>
      </c>
      <c r="CU12" s="21">
        <v>2506.27139811914</v>
      </c>
      <c r="CV12" s="21">
        <v>9645.2481811956895</v>
      </c>
      <c r="CW12" s="21">
        <v>34524.930581040797</v>
      </c>
      <c r="CX12" s="21">
        <v>2939.2541973299999</v>
      </c>
      <c r="CY12" s="21">
        <v>5295.0573926699999</v>
      </c>
      <c r="CZ12" s="42">
        <v>2251.1401546299999</v>
      </c>
      <c r="DA12" s="42">
        <v>2284.8924129359998</v>
      </c>
      <c r="DB12" s="42">
        <v>9584.5568729979295</v>
      </c>
      <c r="DC12" s="42">
        <v>2304.7384711320001</v>
      </c>
      <c r="DD12" s="42">
        <v>2763.5004534863197</v>
      </c>
      <c r="DE12" s="42">
        <v>5970.2024634500003</v>
      </c>
      <c r="DF12" s="42">
        <v>4163.2366305019996</v>
      </c>
      <c r="DG12" s="42">
        <v>3992.0938109899998</v>
      </c>
      <c r="DH12" s="42">
        <v>16754.377602583754</v>
      </c>
      <c r="DI12" s="42">
        <v>1807.0550088699999</v>
      </c>
      <c r="DJ12" s="42">
        <v>3379.7685580699999</v>
      </c>
      <c r="DK12" s="42">
        <v>6604.9202081100002</v>
      </c>
      <c r="DL12" s="42">
        <v>3508.05563007</v>
      </c>
      <c r="DM12" s="42">
        <v>3240.2730053499981</v>
      </c>
      <c r="DN12" s="42">
        <v>10181.202663255999</v>
      </c>
      <c r="DO12" s="42">
        <v>3004.7315278779702</v>
      </c>
      <c r="DP12" s="42">
        <v>3160.3934230500322</v>
      </c>
      <c r="DQ12" s="42">
        <v>7237.5361586917697</v>
      </c>
      <c r="DR12" s="42">
        <v>3805.1831691839284</v>
      </c>
      <c r="DS12" s="42">
        <v>4242.0176937799997</v>
      </c>
      <c r="DT12" s="42">
        <v>16961.235910676001</v>
      </c>
      <c r="DU12" s="42">
        <v>2426.0072344700002</v>
      </c>
      <c r="DV12" s="42">
        <v>5800.9510120599998</v>
      </c>
      <c r="DW12" s="42">
        <v>7596.1362710900003</v>
      </c>
      <c r="DX12" s="42">
        <v>6170.1995338599982</v>
      </c>
      <c r="DY12" s="42">
        <v>4097.9908135899996</v>
      </c>
      <c r="DZ12" s="42">
        <v>6398.2002387053999</v>
      </c>
      <c r="EA12" s="42">
        <v>6984.7139199100002</v>
      </c>
      <c r="EB12" s="42">
        <v>5010.2063831102796</v>
      </c>
      <c r="EC12" s="42">
        <v>7152.2575115044638</v>
      </c>
      <c r="ED12" s="42">
        <v>5982.3896126397904</v>
      </c>
      <c r="EE12" s="42">
        <v>7801.0939731899998</v>
      </c>
      <c r="EF12" s="42">
        <v>18360.631467604879</v>
      </c>
      <c r="EG12" s="42">
        <v>2403.8771321200002</v>
      </c>
      <c r="EH12" s="42">
        <v>5614.4300006000003</v>
      </c>
      <c r="EI12" s="42">
        <v>6446.6167969493208</v>
      </c>
      <c r="EJ12" s="42">
        <v>13084.36743355</v>
      </c>
      <c r="EK12" s="42">
        <v>4389.7152072500003</v>
      </c>
      <c r="EL12" s="42">
        <v>8314.608026089998</v>
      </c>
      <c r="EM12" s="42">
        <v>75308.4662987474</v>
      </c>
      <c r="EN12" s="42">
        <v>2619.5573830600006</v>
      </c>
      <c r="EO12" s="42">
        <v>7631.064172140279</v>
      </c>
      <c r="EP12" s="42">
        <v>6943.2972344399996</v>
      </c>
      <c r="EQ12" s="42">
        <v>7258.1263706</v>
      </c>
      <c r="ER12" s="42">
        <v>30209.908858710001</v>
      </c>
      <c r="ES12" s="42">
        <v>5898.56221396</v>
      </c>
      <c r="ET12" s="42">
        <v>4614.2396835700001</v>
      </c>
      <c r="EU12" s="42">
        <v>7865.9500028800003</v>
      </c>
      <c r="EV12" s="42">
        <v>69407.728855559995</v>
      </c>
      <c r="EW12" s="42">
        <v>3652.0866878100001</v>
      </c>
      <c r="EX12" s="42">
        <v>7636.8143888300001</v>
      </c>
      <c r="EY12" s="42">
        <v>3379.3840911299999</v>
      </c>
      <c r="EZ12" s="42">
        <v>19504.042592350001</v>
      </c>
      <c r="FA12" s="42">
        <v>34168.364346349998</v>
      </c>
      <c r="FB12" s="42">
        <v>6507.6702646863259</v>
      </c>
    </row>
    <row r="13" spans="2:158" x14ac:dyDescent="0.35">
      <c r="B13" s="19" t="s">
        <v>32</v>
      </c>
      <c r="C13" s="20" t="s">
        <v>33</v>
      </c>
      <c r="D13" s="17" t="s">
        <v>196</v>
      </c>
      <c r="E13" s="32">
        <v>110.7</v>
      </c>
      <c r="F13" s="21">
        <v>89.2</v>
      </c>
      <c r="G13" s="21">
        <v>92.7</v>
      </c>
      <c r="H13" s="21">
        <v>102.9</v>
      </c>
      <c r="I13" s="21">
        <v>95.9</v>
      </c>
      <c r="J13" s="21">
        <v>94.8</v>
      </c>
      <c r="K13" s="21">
        <v>97.5</v>
      </c>
      <c r="L13" s="21">
        <v>112.2</v>
      </c>
      <c r="M13" s="21">
        <v>88.3</v>
      </c>
      <c r="N13" s="21">
        <v>122.6</v>
      </c>
      <c r="O13" s="21">
        <v>2.2000000000000002</v>
      </c>
      <c r="P13" s="42">
        <v>0.5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42">
        <v>0</v>
      </c>
      <c r="AC13" s="21">
        <v>0</v>
      </c>
      <c r="AD13" s="21">
        <v>0</v>
      </c>
      <c r="AE13" s="21">
        <v>797.5</v>
      </c>
      <c r="AF13" s="21">
        <v>139.1</v>
      </c>
      <c r="AG13" s="21">
        <v>144</v>
      </c>
      <c r="AH13" s="21">
        <v>199.6</v>
      </c>
      <c r="AI13" s="21">
        <v>189.4</v>
      </c>
      <c r="AJ13" s="21">
        <v>113.3</v>
      </c>
      <c r="AK13" s="21">
        <v>40.700000000000003</v>
      </c>
      <c r="AL13" s="21">
        <v>87</v>
      </c>
      <c r="AM13" s="21">
        <v>136.5</v>
      </c>
      <c r="AN13" s="42">
        <v>269.8</v>
      </c>
      <c r="AO13" s="21">
        <v>270.57400000000001</v>
      </c>
      <c r="AP13" s="21">
        <v>296.267</v>
      </c>
      <c r="AQ13" s="21">
        <v>261.44099999999997</v>
      </c>
      <c r="AR13" s="21">
        <v>307.04399999999998</v>
      </c>
      <c r="AS13" s="21">
        <v>267.80700000000002</v>
      </c>
      <c r="AT13" s="21">
        <v>164.58600000000001</v>
      </c>
      <c r="AU13" s="21">
        <v>167.24700000000001</v>
      </c>
      <c r="AV13" s="21">
        <v>92.8</v>
      </c>
      <c r="AW13" s="21">
        <v>3.2</v>
      </c>
      <c r="AX13" s="21">
        <v>104.685</v>
      </c>
      <c r="AY13" s="21">
        <v>2.4990000000000001</v>
      </c>
      <c r="AZ13" s="21">
        <v>2.7709999999999999</v>
      </c>
      <c r="BA13" s="21">
        <v>127.48216309</v>
      </c>
      <c r="BB13" s="21">
        <v>0</v>
      </c>
      <c r="BC13" s="21">
        <v>0</v>
      </c>
      <c r="BD13" s="21">
        <v>0</v>
      </c>
      <c r="BE13" s="21">
        <v>0</v>
      </c>
      <c r="BF13" s="21">
        <v>0</v>
      </c>
      <c r="BG13" s="21">
        <v>0</v>
      </c>
      <c r="BH13" s="21">
        <v>2.903030000171E-3</v>
      </c>
      <c r="BI13" s="21">
        <v>0</v>
      </c>
      <c r="BJ13" s="21">
        <v>0</v>
      </c>
      <c r="BK13" s="21">
        <v>-9.3122000004799998E-4</v>
      </c>
      <c r="BL13" s="21">
        <v>0</v>
      </c>
      <c r="BM13" s="21">
        <v>0</v>
      </c>
      <c r="BN13" s="21">
        <v>0</v>
      </c>
      <c r="BO13" s="21">
        <v>0</v>
      </c>
      <c r="BP13" s="21">
        <v>0</v>
      </c>
      <c r="BQ13" s="21">
        <v>0</v>
      </c>
      <c r="BR13" s="21" t="s">
        <v>138</v>
      </c>
      <c r="BS13" s="21">
        <v>0</v>
      </c>
      <c r="BT13" s="21">
        <v>0</v>
      </c>
      <c r="BU13" s="21">
        <v>0</v>
      </c>
      <c r="BV13" s="21">
        <v>0</v>
      </c>
      <c r="BW13" s="21">
        <v>2.0000000000000002E-15</v>
      </c>
      <c r="BX13" s="21">
        <v>136.52180000000001</v>
      </c>
      <c r="BY13" s="21">
        <v>0</v>
      </c>
      <c r="BZ13" s="21">
        <v>0</v>
      </c>
      <c r="CA13" s="21">
        <v>0</v>
      </c>
      <c r="CB13" s="21">
        <v>0</v>
      </c>
      <c r="CC13" s="21">
        <v>0</v>
      </c>
      <c r="CD13" s="21">
        <v>0</v>
      </c>
      <c r="CE13" s="21">
        <v>0</v>
      </c>
      <c r="CF13" s="21">
        <v>0</v>
      </c>
      <c r="CG13" s="21">
        <v>0</v>
      </c>
      <c r="CH13" s="21">
        <v>0</v>
      </c>
      <c r="CI13" s="21">
        <v>0</v>
      </c>
      <c r="CJ13" s="21">
        <v>0</v>
      </c>
      <c r="CK13" s="21">
        <v>0</v>
      </c>
      <c r="CL13" s="21">
        <v>0</v>
      </c>
      <c r="CM13" s="21">
        <v>0</v>
      </c>
      <c r="CN13" s="21">
        <v>0</v>
      </c>
      <c r="CO13" s="21">
        <v>0</v>
      </c>
      <c r="CP13" s="21">
        <v>0</v>
      </c>
      <c r="CQ13" s="21">
        <v>0</v>
      </c>
      <c r="CR13" s="21">
        <v>0</v>
      </c>
      <c r="CS13" s="21">
        <v>0</v>
      </c>
      <c r="CT13" s="21">
        <v>0</v>
      </c>
      <c r="CU13" s="21">
        <v>0</v>
      </c>
      <c r="CV13" s="21">
        <v>0</v>
      </c>
      <c r="CW13" s="21">
        <v>0</v>
      </c>
      <c r="CX13" s="21">
        <v>0</v>
      </c>
      <c r="CY13" s="21">
        <v>0</v>
      </c>
      <c r="CZ13" s="42">
        <v>0</v>
      </c>
      <c r="DA13" s="42">
        <v>0</v>
      </c>
      <c r="DB13" s="42">
        <v>0</v>
      </c>
      <c r="DC13" s="42">
        <v>0</v>
      </c>
      <c r="DD13" s="42">
        <v>2155.4310162800002</v>
      </c>
      <c r="DE13" s="42">
        <v>0</v>
      </c>
      <c r="DF13" s="42">
        <v>102.39607839999999</v>
      </c>
      <c r="DG13" s="42">
        <v>0</v>
      </c>
      <c r="DH13" s="42">
        <v>203.83785977762301</v>
      </c>
      <c r="DI13" s="42">
        <v>103.10823963999999</v>
      </c>
      <c r="DJ13" s="42">
        <v>0</v>
      </c>
      <c r="DK13" s="42">
        <v>101.51522859000001</v>
      </c>
      <c r="DL13" s="42">
        <v>199.87768148999999</v>
      </c>
      <c r="DM13" s="42">
        <v>99.631938899999994</v>
      </c>
      <c r="DN13" s="42">
        <v>100.13599179000001</v>
      </c>
      <c r="DO13" s="42">
        <v>100.89394188</v>
      </c>
      <c r="DP13" s="42">
        <v>101.62445427</v>
      </c>
      <c r="DQ13" s="42">
        <v>119.24</v>
      </c>
      <c r="DR13" s="42">
        <v>101.41827766999999</v>
      </c>
      <c r="DS13" s="42">
        <v>119.03253707</v>
      </c>
      <c r="DT13" s="42">
        <v>119.58818216</v>
      </c>
      <c r="DU13" s="42">
        <v>0</v>
      </c>
      <c r="DV13" s="42">
        <v>224.20730949</v>
      </c>
      <c r="DW13" s="42">
        <v>0</v>
      </c>
      <c r="DX13" s="42">
        <v>203.84190423000001</v>
      </c>
      <c r="DY13" s="42">
        <v>102.25283014999999</v>
      </c>
      <c r="DZ13" s="42">
        <v>102.08767881999999</v>
      </c>
      <c r="EA13" s="42">
        <v>102.6175284</v>
      </c>
      <c r="EB13" s="42">
        <v>102.67890221</v>
      </c>
      <c r="EC13" s="42">
        <v>102.50278892</v>
      </c>
      <c r="ED13" s="42">
        <v>102.47206920000001</v>
      </c>
      <c r="EE13" s="42">
        <v>752.81322560000001</v>
      </c>
      <c r="EF13" s="42">
        <v>0</v>
      </c>
      <c r="EG13" s="42">
        <v>0</v>
      </c>
      <c r="EH13" s="42">
        <v>0</v>
      </c>
      <c r="EI13" s="42">
        <v>0</v>
      </c>
      <c r="EJ13" s="42">
        <v>0</v>
      </c>
      <c r="EK13" s="42">
        <v>0</v>
      </c>
      <c r="EL13" s="42">
        <v>0</v>
      </c>
      <c r="EM13" s="42">
        <v>0</v>
      </c>
      <c r="EN13" s="42">
        <v>0</v>
      </c>
      <c r="EO13" s="42">
        <v>0</v>
      </c>
      <c r="EP13" s="42">
        <v>0</v>
      </c>
      <c r="EQ13" s="42">
        <v>0</v>
      </c>
      <c r="ER13" s="42">
        <v>0</v>
      </c>
      <c r="ES13" s="42">
        <v>0</v>
      </c>
      <c r="ET13" s="42">
        <v>0</v>
      </c>
      <c r="EU13" s="42">
        <v>0</v>
      </c>
      <c r="EV13" s="42">
        <v>0</v>
      </c>
      <c r="EW13" s="42">
        <v>0</v>
      </c>
      <c r="EX13" s="42">
        <v>0</v>
      </c>
      <c r="EY13" s="42">
        <v>0</v>
      </c>
      <c r="EZ13" s="42">
        <v>0</v>
      </c>
      <c r="FA13" s="42">
        <v>121.62782987</v>
      </c>
      <c r="FB13" s="42">
        <v>119.82294521</v>
      </c>
    </row>
    <row r="14" spans="2:158" x14ac:dyDescent="0.35">
      <c r="B14" s="19" t="s">
        <v>34</v>
      </c>
      <c r="C14" s="20" t="s">
        <v>35</v>
      </c>
      <c r="D14" s="17" t="s">
        <v>197</v>
      </c>
      <c r="E14" s="32">
        <v>5.0999999999999996</v>
      </c>
      <c r="F14" s="21">
        <v>99.2</v>
      </c>
      <c r="G14" s="21">
        <v>98.2</v>
      </c>
      <c r="H14" s="21">
        <v>80.5</v>
      </c>
      <c r="I14" s="21">
        <v>18</v>
      </c>
      <c r="J14" s="21">
        <v>0.6</v>
      </c>
      <c r="K14" s="21">
        <v>145.69999999999999</v>
      </c>
      <c r="L14" s="21">
        <v>22</v>
      </c>
      <c r="M14" s="21">
        <v>60.1</v>
      </c>
      <c r="N14" s="21">
        <v>98.9</v>
      </c>
      <c r="O14" s="21">
        <v>24.5</v>
      </c>
      <c r="P14" s="42">
        <v>5.5</v>
      </c>
      <c r="Q14" s="21">
        <v>96.9</v>
      </c>
      <c r="R14" s="21">
        <v>61.7</v>
      </c>
      <c r="S14" s="21">
        <v>21.5</v>
      </c>
      <c r="T14" s="21">
        <v>143.80000000000001</v>
      </c>
      <c r="U14" s="21">
        <v>477.6</v>
      </c>
      <c r="V14" s="21">
        <v>123</v>
      </c>
      <c r="W14" s="21">
        <v>71.8</v>
      </c>
      <c r="X14" s="21">
        <v>55.4</v>
      </c>
      <c r="Y14" s="21">
        <v>22.7</v>
      </c>
      <c r="Z14" s="21">
        <v>387</v>
      </c>
      <c r="AA14" s="21">
        <v>22</v>
      </c>
      <c r="AB14" s="42">
        <v>25.7</v>
      </c>
      <c r="AC14" s="21">
        <v>115.5</v>
      </c>
      <c r="AD14" s="21">
        <v>25.1</v>
      </c>
      <c r="AE14" s="21">
        <v>22.5</v>
      </c>
      <c r="AF14" s="21">
        <v>33.200000000000003</v>
      </c>
      <c r="AG14" s="21">
        <v>18.8</v>
      </c>
      <c r="AH14" s="21">
        <v>137.9</v>
      </c>
      <c r="AI14" s="21">
        <v>47</v>
      </c>
      <c r="AJ14" s="21">
        <v>77</v>
      </c>
      <c r="AK14" s="21">
        <v>11.6</v>
      </c>
      <c r="AL14" s="21">
        <v>106.9</v>
      </c>
      <c r="AM14" s="21">
        <v>36.6</v>
      </c>
      <c r="AN14" s="42">
        <v>20.5</v>
      </c>
      <c r="AO14" s="21">
        <v>55.185000000000002</v>
      </c>
      <c r="AP14" s="21">
        <v>19.623999999999999</v>
      </c>
      <c r="AQ14" s="21">
        <v>18.3</v>
      </c>
      <c r="AR14" s="21">
        <v>33.299999999999997</v>
      </c>
      <c r="AS14" s="21">
        <v>47.290999999999997</v>
      </c>
      <c r="AT14" s="21">
        <v>12.811</v>
      </c>
      <c r="AU14" s="21">
        <v>23.353999999999999</v>
      </c>
      <c r="AV14" s="21">
        <v>19.600000000000001</v>
      </c>
      <c r="AW14" s="21">
        <v>186.5</v>
      </c>
      <c r="AX14" s="21">
        <v>92.335999999999999</v>
      </c>
      <c r="AY14" s="21">
        <v>14.554</v>
      </c>
      <c r="AZ14" s="21">
        <v>45.786999999999999</v>
      </c>
      <c r="BA14" s="21">
        <v>258.29399999999998</v>
      </c>
      <c r="BB14" s="21">
        <v>0</v>
      </c>
      <c r="BC14" s="21">
        <v>0</v>
      </c>
      <c r="BD14" s="21">
        <v>0</v>
      </c>
      <c r="BE14" s="21">
        <v>394.44048068000001</v>
      </c>
      <c r="BF14" s="21">
        <v>0</v>
      </c>
      <c r="BG14" s="21">
        <v>465.39422817000002</v>
      </c>
      <c r="BH14" s="21">
        <v>0</v>
      </c>
      <c r="BI14" s="21">
        <v>1069.81</v>
      </c>
      <c r="BJ14" s="21">
        <v>0</v>
      </c>
      <c r="BK14" s="21">
        <v>0</v>
      </c>
      <c r="BL14" s="21">
        <v>2699.1989778198099</v>
      </c>
      <c r="BM14" s="21">
        <v>161.79392973758499</v>
      </c>
      <c r="BN14" s="21">
        <v>0</v>
      </c>
      <c r="BO14" s="21">
        <v>400.87814021790501</v>
      </c>
      <c r="BP14" s="21">
        <v>0</v>
      </c>
      <c r="BQ14" s="21">
        <v>0</v>
      </c>
      <c r="BR14" s="21">
        <v>1948.5165381218401</v>
      </c>
      <c r="BS14" s="21">
        <v>0</v>
      </c>
      <c r="BT14" s="21">
        <v>0</v>
      </c>
      <c r="BU14" s="21">
        <v>0</v>
      </c>
      <c r="BV14" s="21">
        <v>3.1851010799999999</v>
      </c>
      <c r="BW14" s="21">
        <v>0</v>
      </c>
      <c r="BX14" s="21">
        <v>17.350877432671901</v>
      </c>
      <c r="BY14" s="21">
        <v>813.33130459999995</v>
      </c>
      <c r="BZ14" s="21">
        <v>0</v>
      </c>
      <c r="CA14" s="21">
        <v>0</v>
      </c>
      <c r="CB14" s="21">
        <v>0</v>
      </c>
      <c r="CC14" s="21">
        <v>0</v>
      </c>
      <c r="CD14" s="21">
        <v>12.948539859255</v>
      </c>
      <c r="CE14" s="21">
        <v>0</v>
      </c>
      <c r="CF14" s="21">
        <v>0</v>
      </c>
      <c r="CG14" s="21">
        <v>6.6363675000000004</v>
      </c>
      <c r="CH14" s="21">
        <v>0</v>
      </c>
      <c r="CI14" s="21">
        <v>0</v>
      </c>
      <c r="CJ14" s="21">
        <v>367.28602654000002</v>
      </c>
      <c r="CK14" s="21">
        <v>0</v>
      </c>
      <c r="CL14" s="21">
        <v>0</v>
      </c>
      <c r="CM14" s="21">
        <v>10.550595510000001</v>
      </c>
      <c r="CN14" s="21">
        <v>0</v>
      </c>
      <c r="CO14" s="21">
        <v>0</v>
      </c>
      <c r="CP14" s="21">
        <v>11.58448967</v>
      </c>
      <c r="CQ14" s="21">
        <v>0</v>
      </c>
      <c r="CR14" s="21">
        <v>0</v>
      </c>
      <c r="CS14" s="21">
        <v>0</v>
      </c>
      <c r="CT14" s="21">
        <v>251.06445091000001</v>
      </c>
      <c r="CU14" s="21">
        <v>78.917440350000007</v>
      </c>
      <c r="CV14" s="21">
        <v>0</v>
      </c>
      <c r="CW14" s="21">
        <v>0</v>
      </c>
      <c r="CX14" s="21">
        <v>778.18407953999997</v>
      </c>
      <c r="CY14" s="21">
        <v>0</v>
      </c>
      <c r="CZ14" s="42">
        <v>0</v>
      </c>
      <c r="DA14" s="42">
        <v>48.115673469999997</v>
      </c>
      <c r="DB14" s="42">
        <v>49.452526943632499</v>
      </c>
      <c r="DC14" s="42">
        <v>0</v>
      </c>
      <c r="DD14" s="42">
        <v>0</v>
      </c>
      <c r="DE14" s="42">
        <v>0</v>
      </c>
      <c r="DF14" s="42">
        <v>32.621965000000003</v>
      </c>
      <c r="DG14" s="42">
        <v>0</v>
      </c>
      <c r="DH14" s="42">
        <v>0</v>
      </c>
      <c r="DI14" s="42">
        <v>0</v>
      </c>
      <c r="DJ14" s="42">
        <v>0</v>
      </c>
      <c r="DK14" s="42">
        <v>0</v>
      </c>
      <c r="DL14" s="42">
        <v>0</v>
      </c>
      <c r="DM14" s="42">
        <v>0</v>
      </c>
      <c r="DN14" s="42">
        <v>0</v>
      </c>
      <c r="DO14" s="42">
        <v>0</v>
      </c>
      <c r="DP14" s="42">
        <v>0</v>
      </c>
      <c r="DQ14" s="42">
        <v>0</v>
      </c>
      <c r="DR14" s="42">
        <v>0</v>
      </c>
      <c r="DS14" s="42">
        <v>0</v>
      </c>
      <c r="DT14" s="42">
        <v>0</v>
      </c>
      <c r="DU14" s="42">
        <v>0</v>
      </c>
      <c r="DV14" s="42">
        <v>0</v>
      </c>
      <c r="DW14" s="42">
        <v>0</v>
      </c>
      <c r="DX14" s="42">
        <v>0</v>
      </c>
      <c r="DY14" s="42">
        <v>0</v>
      </c>
      <c r="DZ14" s="42">
        <v>0</v>
      </c>
      <c r="EA14" s="42">
        <v>0</v>
      </c>
      <c r="EB14" s="42">
        <v>0</v>
      </c>
      <c r="EC14" s="42">
        <v>0</v>
      </c>
      <c r="ED14" s="42">
        <v>0</v>
      </c>
      <c r="EE14" s="42">
        <v>0</v>
      </c>
      <c r="EF14" s="42">
        <v>0</v>
      </c>
      <c r="EG14" s="42">
        <v>0</v>
      </c>
      <c r="EH14" s="42">
        <v>0</v>
      </c>
      <c r="EI14" s="42">
        <v>0</v>
      </c>
      <c r="EJ14" s="42">
        <v>0</v>
      </c>
      <c r="EK14" s="42">
        <v>0</v>
      </c>
      <c r="EL14" s="42">
        <v>0</v>
      </c>
      <c r="EM14" s="42">
        <v>0</v>
      </c>
      <c r="EN14" s="42">
        <v>0</v>
      </c>
      <c r="EO14" s="42">
        <v>0</v>
      </c>
      <c r="EP14" s="42">
        <v>0</v>
      </c>
      <c r="EQ14" s="42">
        <v>0</v>
      </c>
      <c r="ER14" s="42">
        <v>0</v>
      </c>
      <c r="ES14" s="42">
        <v>0</v>
      </c>
      <c r="ET14" s="42">
        <v>0</v>
      </c>
      <c r="EU14" s="42">
        <v>0</v>
      </c>
      <c r="EV14" s="42">
        <v>0</v>
      </c>
      <c r="EW14" s="42">
        <v>0</v>
      </c>
      <c r="EX14" s="42">
        <v>0</v>
      </c>
      <c r="EY14" s="42">
        <v>0</v>
      </c>
      <c r="EZ14" s="42">
        <v>0</v>
      </c>
      <c r="FA14" s="42">
        <v>0</v>
      </c>
      <c r="FB14" s="42">
        <v>0</v>
      </c>
    </row>
    <row r="15" spans="2:158" x14ac:dyDescent="0.35">
      <c r="B15" s="19" t="s">
        <v>36</v>
      </c>
      <c r="C15" s="20" t="s">
        <v>37</v>
      </c>
      <c r="D15" s="17" t="s">
        <v>198</v>
      </c>
      <c r="E15" s="32">
        <v>36.4</v>
      </c>
      <c r="F15" s="21">
        <v>271.60000000000002</v>
      </c>
      <c r="G15" s="21">
        <v>104.2</v>
      </c>
      <c r="H15" s="21">
        <v>238.4</v>
      </c>
      <c r="I15" s="21">
        <v>65.099999999999994</v>
      </c>
      <c r="J15" s="21">
        <v>1349.1</v>
      </c>
      <c r="K15" s="21">
        <v>102.6</v>
      </c>
      <c r="L15" s="21">
        <v>1547.4</v>
      </c>
      <c r="M15" s="21">
        <v>4573.1000000000004</v>
      </c>
      <c r="N15" s="21">
        <v>167.4</v>
      </c>
      <c r="O15" s="21">
        <v>776.6</v>
      </c>
      <c r="P15" s="42">
        <v>1196.5999999999999</v>
      </c>
      <c r="Q15" s="21">
        <v>164.2</v>
      </c>
      <c r="R15" s="21">
        <v>0.2</v>
      </c>
      <c r="S15" s="21">
        <v>236.4</v>
      </c>
      <c r="T15" s="21">
        <v>207.9</v>
      </c>
      <c r="U15" s="21">
        <v>1782.1</v>
      </c>
      <c r="V15" s="21">
        <v>142.9</v>
      </c>
      <c r="W15" s="21">
        <v>1082.5</v>
      </c>
      <c r="X15" s="21">
        <v>215.4</v>
      </c>
      <c r="Y15" s="21">
        <v>79.5</v>
      </c>
      <c r="Z15" s="21">
        <v>669.1</v>
      </c>
      <c r="AA15" s="21">
        <v>268.39999999999998</v>
      </c>
      <c r="AB15" s="42">
        <v>169.2</v>
      </c>
      <c r="AC15" s="21">
        <v>67.099999999999994</v>
      </c>
      <c r="AD15" s="21">
        <v>137.9</v>
      </c>
      <c r="AE15" s="21">
        <v>1378.5</v>
      </c>
      <c r="AF15" s="21">
        <v>179</v>
      </c>
      <c r="AG15" s="21">
        <v>1325.9</v>
      </c>
      <c r="AH15" s="21">
        <v>71.900000000000006</v>
      </c>
      <c r="AI15" s="21">
        <v>242.4</v>
      </c>
      <c r="AJ15" s="21">
        <v>111.4</v>
      </c>
      <c r="AK15" s="21">
        <v>468.8</v>
      </c>
      <c r="AL15" s="21">
        <v>218.5</v>
      </c>
      <c r="AM15" s="21">
        <v>287.8</v>
      </c>
      <c r="AN15" s="42">
        <v>974.2</v>
      </c>
      <c r="AO15" s="21">
        <v>385.89</v>
      </c>
      <c r="AP15" s="21">
        <v>49.328000000000003</v>
      </c>
      <c r="AQ15" s="21">
        <v>433.20400000000001</v>
      </c>
      <c r="AR15" s="21">
        <v>1623.0640000000001</v>
      </c>
      <c r="AS15" s="21">
        <v>429.2</v>
      </c>
      <c r="AT15" s="21">
        <v>122.964</v>
      </c>
      <c r="AU15" s="21">
        <v>176.08699999999999</v>
      </c>
      <c r="AV15" s="21">
        <v>1231.0999999999999</v>
      </c>
      <c r="AW15" s="21">
        <v>420.1</v>
      </c>
      <c r="AX15" s="21">
        <v>141.96600000000001</v>
      </c>
      <c r="AY15" s="21">
        <v>18.315000000000001</v>
      </c>
      <c r="AZ15" s="21">
        <v>261.65100000000001</v>
      </c>
      <c r="BA15" s="21">
        <v>296.72594312759998</v>
      </c>
      <c r="BB15" s="21">
        <v>697.78888068890001</v>
      </c>
      <c r="BC15" s="21">
        <v>445.05456086779998</v>
      </c>
      <c r="BD15" s="21">
        <v>398.63224990980001</v>
      </c>
      <c r="BE15" s="21">
        <v>169.00708432299999</v>
      </c>
      <c r="BF15" s="21">
        <v>665.75112233879997</v>
      </c>
      <c r="BG15" s="21">
        <v>3.8492999999999999</v>
      </c>
      <c r="BH15" s="21">
        <v>330.56198030389999</v>
      </c>
      <c r="BI15" s="21">
        <v>358.91760676500002</v>
      </c>
      <c r="BJ15" s="21">
        <v>266.4581885563</v>
      </c>
      <c r="BK15" s="21">
        <v>339.0884437661</v>
      </c>
      <c r="BL15" s="21">
        <v>1642.5873941663999</v>
      </c>
      <c r="BM15" s="21">
        <v>719.59448646450051</v>
      </c>
      <c r="BN15" s="21">
        <v>88.426266127999995</v>
      </c>
      <c r="BO15" s="21">
        <v>289.27461548159999</v>
      </c>
      <c r="BP15" s="21">
        <v>505.73799998499999</v>
      </c>
      <c r="BQ15" s="21">
        <v>633.36015622000002</v>
      </c>
      <c r="BR15" s="21">
        <v>4103.7453761585002</v>
      </c>
      <c r="BS15" s="21">
        <v>197.68293715499999</v>
      </c>
      <c r="BT15" s="21">
        <v>11.184072395499999</v>
      </c>
      <c r="BU15" s="21">
        <v>407.38309052</v>
      </c>
      <c r="BV15" s="21">
        <v>270.37381058099999</v>
      </c>
      <c r="BW15" s="21">
        <v>463.20319569819998</v>
      </c>
      <c r="BX15" s="21">
        <v>2857.0483861317998</v>
      </c>
      <c r="BY15" s="21">
        <v>629.1388024506</v>
      </c>
      <c r="BZ15" s="21">
        <v>225.53905954749999</v>
      </c>
      <c r="CA15" s="21">
        <v>333.77262533160001</v>
      </c>
      <c r="CB15" s="21">
        <v>823.06011710159999</v>
      </c>
      <c r="CC15" s="21">
        <v>896.4199467702</v>
      </c>
      <c r="CD15" s="21">
        <v>214.2743169259</v>
      </c>
      <c r="CE15" s="21">
        <v>85.905718009400005</v>
      </c>
      <c r="CF15" s="21">
        <v>154.21339924140099</v>
      </c>
      <c r="CG15" s="21">
        <v>531.46263711460006</v>
      </c>
      <c r="CH15" s="21">
        <v>388.21617109549999</v>
      </c>
      <c r="CI15" s="21">
        <v>251.4892408254</v>
      </c>
      <c r="CJ15" s="21">
        <v>123.29283630330001</v>
      </c>
      <c r="CK15" s="21">
        <v>349.69083835319901</v>
      </c>
      <c r="CL15" s="21">
        <v>180.18209490059999</v>
      </c>
      <c r="CM15" s="21">
        <v>149.54831647380001</v>
      </c>
      <c r="CN15" s="21">
        <v>127.49024812579999</v>
      </c>
      <c r="CO15" s="21">
        <v>134.35148262440001</v>
      </c>
      <c r="CP15" s="21">
        <v>2045.4848783648099</v>
      </c>
      <c r="CQ15" s="21">
        <v>523.5015314963</v>
      </c>
      <c r="CR15" s="21">
        <v>145.59238584549999</v>
      </c>
      <c r="CS15" s="21">
        <f>2.20451493065646*144.41</f>
        <v>318.35400113609938</v>
      </c>
      <c r="CT15" s="21">
        <v>1534.4671739511</v>
      </c>
      <c r="CU15" s="21">
        <v>718.86079039679998</v>
      </c>
      <c r="CV15" s="21">
        <v>952.2063773438</v>
      </c>
      <c r="CW15" s="21">
        <v>93.485307758099907</v>
      </c>
      <c r="CX15" s="21">
        <v>352.21694676402001</v>
      </c>
      <c r="CY15" s="21">
        <v>93.157463728699994</v>
      </c>
      <c r="CZ15" s="42">
        <v>2536.8537562124002</v>
      </c>
      <c r="DA15" s="42">
        <v>126.5461864704</v>
      </c>
      <c r="DB15" s="42">
        <v>57.8839293837</v>
      </c>
      <c r="DC15" s="42">
        <v>362.13141793739999</v>
      </c>
      <c r="DD15" s="42">
        <v>493.24300923359931</v>
      </c>
      <c r="DE15" s="42">
        <v>1101.297080997</v>
      </c>
      <c r="DF15" s="42">
        <v>1182.841057741</v>
      </c>
      <c r="DG15" s="42">
        <v>286.89649533389996</v>
      </c>
      <c r="DH15" s="42">
        <v>971.97270974759999</v>
      </c>
      <c r="DI15" s="42">
        <v>324.46539174809999</v>
      </c>
      <c r="DJ15" s="42">
        <v>83.131273123699998</v>
      </c>
      <c r="DK15" s="42">
        <v>221.7741558912</v>
      </c>
      <c r="DL15" s="42">
        <v>690.19835654090002</v>
      </c>
      <c r="DM15" s="42">
        <v>229.6689054471</v>
      </c>
      <c r="DN15" s="42">
        <v>509.7783446917</v>
      </c>
      <c r="DO15" s="42">
        <v>1221.2271648378</v>
      </c>
      <c r="DP15" s="42">
        <v>150.27158060240001</v>
      </c>
      <c r="DQ15" s="42">
        <v>1596.7352516302999</v>
      </c>
      <c r="DR15" s="42">
        <v>70.260549830599999</v>
      </c>
      <c r="DS15" s="42">
        <v>124.3088667592</v>
      </c>
      <c r="DT15" s="42">
        <v>1118.7605133104</v>
      </c>
      <c r="DU15" s="42">
        <v>138.47427162620002</v>
      </c>
      <c r="DV15" s="42">
        <v>637.14135426509995</v>
      </c>
      <c r="DW15" s="42">
        <v>663.84783128970003</v>
      </c>
      <c r="DX15" s="42">
        <v>353.67076739739997</v>
      </c>
      <c r="DY15" s="42">
        <v>2009.0050052295999</v>
      </c>
      <c r="DZ15" s="42">
        <v>78.348145732999996</v>
      </c>
      <c r="EA15" s="42">
        <v>530.62355303360005</v>
      </c>
      <c r="EB15" s="42">
        <v>301.81632301039997</v>
      </c>
      <c r="EC15" s="42">
        <v>1297.7232455476001</v>
      </c>
      <c r="ED15" s="42">
        <v>888.40935260239996</v>
      </c>
      <c r="EE15" s="42">
        <v>309.09441754720001</v>
      </c>
      <c r="EF15" s="42">
        <v>924.71782375879991</v>
      </c>
      <c r="EG15" s="42">
        <v>703.98744506790001</v>
      </c>
      <c r="EH15" s="42">
        <v>131.06384954430001</v>
      </c>
      <c r="EI15" s="42">
        <v>657.09342775100015</v>
      </c>
      <c r="EJ15" s="42">
        <v>1999.0191045000001</v>
      </c>
      <c r="EK15" s="42">
        <v>0</v>
      </c>
      <c r="EL15" s="42">
        <v>125.5824509724</v>
      </c>
      <c r="EM15" s="42">
        <v>479.97375</v>
      </c>
      <c r="EN15" s="42">
        <v>31.168903291199999</v>
      </c>
      <c r="EO15" s="42">
        <v>314.96388989349998</v>
      </c>
      <c r="EP15" s="42">
        <v>886.10652421859993</v>
      </c>
      <c r="EQ15" s="42">
        <v>255.13691079229997</v>
      </c>
      <c r="ER15" s="42">
        <v>11.686697415200001</v>
      </c>
      <c r="ES15" s="42">
        <v>375.4973825670001</v>
      </c>
      <c r="ET15" s="42">
        <v>0</v>
      </c>
      <c r="EU15" s="42">
        <v>129.07633596049999</v>
      </c>
      <c r="EV15" s="42">
        <v>229.74523045399997</v>
      </c>
      <c r="EW15" s="42">
        <v>332.85846642090002</v>
      </c>
      <c r="EX15" s="42">
        <v>0</v>
      </c>
      <c r="EY15" s="42">
        <v>111.41400374999999</v>
      </c>
      <c r="EZ15" s="42">
        <v>157.56034798410002</v>
      </c>
      <c r="FA15" s="42">
        <v>1097.4334542602999</v>
      </c>
      <c r="FB15" s="42">
        <v>25.8083196704</v>
      </c>
    </row>
    <row r="16" spans="2:158" x14ac:dyDescent="0.35">
      <c r="B16" s="15" t="s">
        <v>38</v>
      </c>
      <c r="C16" s="16" t="s">
        <v>39</v>
      </c>
      <c r="D16" s="17" t="s">
        <v>199</v>
      </c>
      <c r="E16" s="31">
        <f>+E17+E25</f>
        <v>28502.799999999999</v>
      </c>
      <c r="F16" s="18">
        <f t="shared" ref="F16:P16" si="47">+F17+F25</f>
        <v>31442.7</v>
      </c>
      <c r="G16" s="18">
        <f t="shared" si="47"/>
        <v>32919.499999999993</v>
      </c>
      <c r="H16" s="18">
        <f t="shared" si="47"/>
        <v>31541.9</v>
      </c>
      <c r="I16" s="18">
        <f t="shared" si="47"/>
        <v>38334.400000000001</v>
      </c>
      <c r="J16" s="18">
        <f t="shared" si="47"/>
        <v>28396.7</v>
      </c>
      <c r="K16" s="18">
        <f t="shared" si="47"/>
        <v>35922.399999999994</v>
      </c>
      <c r="L16" s="18">
        <f t="shared" si="47"/>
        <v>31313.200000000001</v>
      </c>
      <c r="M16" s="18">
        <f t="shared" si="47"/>
        <v>35861.4</v>
      </c>
      <c r="N16" s="18">
        <f t="shared" si="47"/>
        <v>33824</v>
      </c>
      <c r="O16" s="18">
        <f t="shared" si="47"/>
        <v>32939.4</v>
      </c>
      <c r="P16" s="41">
        <f t="shared" si="47"/>
        <v>34243.300000000003</v>
      </c>
      <c r="Q16" s="18">
        <f>+Q17+Q25</f>
        <v>33883.700000000004</v>
      </c>
      <c r="R16" s="18">
        <f t="shared" ref="R16:AB16" si="48">+R17+R25</f>
        <v>32798.800000000003</v>
      </c>
      <c r="S16" s="18">
        <f t="shared" si="48"/>
        <v>34886.400000000001</v>
      </c>
      <c r="T16" s="18">
        <f t="shared" si="48"/>
        <v>35083.799999999996</v>
      </c>
      <c r="U16" s="18">
        <f t="shared" si="48"/>
        <v>38143.299999999996</v>
      </c>
      <c r="V16" s="18">
        <f t="shared" si="48"/>
        <v>29137.199999999997</v>
      </c>
      <c r="W16" s="18">
        <f t="shared" si="48"/>
        <v>38121.499999999993</v>
      </c>
      <c r="X16" s="18">
        <f t="shared" si="48"/>
        <v>27795.399999999998</v>
      </c>
      <c r="Y16" s="18">
        <f t="shared" si="48"/>
        <v>42721.5</v>
      </c>
      <c r="Z16" s="18">
        <f t="shared" si="48"/>
        <v>37900.199999999997</v>
      </c>
      <c r="AA16" s="18">
        <f t="shared" si="48"/>
        <v>39517.1</v>
      </c>
      <c r="AB16" s="41">
        <f t="shared" si="48"/>
        <v>28998.199999999997</v>
      </c>
      <c r="AC16" s="18">
        <f>+AC17+AC25</f>
        <v>41561.599999999999</v>
      </c>
      <c r="AD16" s="18">
        <f t="shared" ref="AD16:AN16" si="49">+AD17+AD25</f>
        <v>30848.699999999997</v>
      </c>
      <c r="AE16" s="18">
        <f t="shared" si="49"/>
        <v>41129.699999999997</v>
      </c>
      <c r="AF16" s="18">
        <f t="shared" si="49"/>
        <v>40505.700000000004</v>
      </c>
      <c r="AG16" s="18">
        <f t="shared" si="49"/>
        <v>40294.6</v>
      </c>
      <c r="AH16" s="18">
        <f t="shared" si="49"/>
        <v>32170.200000000004</v>
      </c>
      <c r="AI16" s="18">
        <f t="shared" si="49"/>
        <v>37650.700000000004</v>
      </c>
      <c r="AJ16" s="18">
        <f t="shared" si="49"/>
        <v>36466.100000000006</v>
      </c>
      <c r="AK16" s="18">
        <f t="shared" si="49"/>
        <v>42974.100000000006</v>
      </c>
      <c r="AL16" s="18">
        <f t="shared" si="49"/>
        <v>45642.299999999996</v>
      </c>
      <c r="AM16" s="18">
        <f t="shared" si="49"/>
        <v>36469.300000000003</v>
      </c>
      <c r="AN16" s="41">
        <f t="shared" si="49"/>
        <v>35006.699999999997</v>
      </c>
      <c r="AO16" s="18">
        <f>+AO17+AO25</f>
        <v>43249.789000000004</v>
      </c>
      <c r="AP16" s="18">
        <f t="shared" ref="AP16:AV16" si="50">+AP17+AP25</f>
        <v>30888.980000000003</v>
      </c>
      <c r="AQ16" s="18">
        <f t="shared" si="50"/>
        <v>48528.197</v>
      </c>
      <c r="AR16" s="18">
        <f t="shared" si="50"/>
        <v>45010.995999999999</v>
      </c>
      <c r="AS16" s="18">
        <f t="shared" si="50"/>
        <v>42238.986967190001</v>
      </c>
      <c r="AT16" s="18">
        <f t="shared" si="50"/>
        <v>43345.689999999995</v>
      </c>
      <c r="AU16" s="18">
        <f t="shared" si="50"/>
        <v>40641.034</v>
      </c>
      <c r="AV16" s="18">
        <f t="shared" si="50"/>
        <v>37576.299999999996</v>
      </c>
      <c r="AW16" s="18">
        <f t="shared" ref="AW16:AX16" si="51">+AW17+AW25</f>
        <v>44049.1</v>
      </c>
      <c r="AX16" s="18">
        <f t="shared" si="51"/>
        <v>45169.214999999997</v>
      </c>
      <c r="AY16" s="18">
        <f t="shared" ref="AY16:AZ16" si="52">+AY17+AY25</f>
        <v>44505.949000000001</v>
      </c>
      <c r="AZ16" s="18">
        <f t="shared" si="52"/>
        <v>38151.612999999998</v>
      </c>
      <c r="BA16" s="18">
        <f t="shared" ref="BA16:BB16" si="53">+BA17+BA25</f>
        <v>40354.54569662</v>
      </c>
      <c r="BB16" s="18">
        <f t="shared" si="53"/>
        <v>40019.713055890003</v>
      </c>
      <c r="BC16" s="18">
        <f t="shared" ref="BC16" si="54">+BC17+BC25</f>
        <v>43868.509807030001</v>
      </c>
      <c r="BD16" s="18">
        <f t="shared" ref="BD16:BI16" si="55">+BD17+BD25</f>
        <v>47950.177044719996</v>
      </c>
      <c r="BE16" s="18">
        <f t="shared" si="55"/>
        <v>46710.68807797</v>
      </c>
      <c r="BF16" s="18">
        <f t="shared" si="55"/>
        <v>49673.832636700005</v>
      </c>
      <c r="BG16" s="18">
        <f t="shared" si="55"/>
        <v>46786.698699679997</v>
      </c>
      <c r="BH16" s="18">
        <f t="shared" si="55"/>
        <v>37062.365450229998</v>
      </c>
      <c r="BI16" s="18">
        <f t="shared" si="55"/>
        <v>37199.124318640002</v>
      </c>
      <c r="BJ16" s="18">
        <f t="shared" ref="BJ16:BK16" si="56">+BJ17+BJ25</f>
        <v>48880.320179679999</v>
      </c>
      <c r="BK16" s="18">
        <f t="shared" si="56"/>
        <v>46249.456295080003</v>
      </c>
      <c r="BL16" s="18">
        <f t="shared" ref="BL16:BM16" si="57">+BL17+BL25</f>
        <v>67294.717247330002</v>
      </c>
      <c r="BM16" s="18">
        <f t="shared" si="57"/>
        <v>47111.725281029998</v>
      </c>
      <c r="BN16" s="18">
        <f t="shared" ref="BN16:BO16" si="58">+BN17+BN25</f>
        <v>39074.840502689993</v>
      </c>
      <c r="BO16" s="18">
        <f t="shared" si="58"/>
        <v>47970.99059008</v>
      </c>
      <c r="BP16" s="18">
        <f t="shared" ref="BP16:BQ16" si="59">+BP17+BP25</f>
        <v>54378.200824889995</v>
      </c>
      <c r="BQ16" s="18">
        <f t="shared" si="59"/>
        <v>54741.699588639996</v>
      </c>
      <c r="BR16" s="18">
        <f t="shared" ref="BR16:BS16" si="60">+BR17+BR25</f>
        <v>41510.0394963</v>
      </c>
      <c r="BS16" s="18">
        <f t="shared" si="60"/>
        <v>52217.900695669996</v>
      </c>
      <c r="BT16" s="18">
        <f t="shared" ref="BT16:BU16" si="61">+BT17+BT25</f>
        <v>43190.583670970002</v>
      </c>
      <c r="BU16" s="18">
        <f t="shared" si="61"/>
        <v>49384.828541119998</v>
      </c>
      <c r="BV16" s="18">
        <f t="shared" ref="BV16:BW16" si="62">+BV17+BV25</f>
        <v>52668.5685944</v>
      </c>
      <c r="BW16" s="18">
        <f t="shared" si="62"/>
        <v>56847.666288629996</v>
      </c>
      <c r="BX16" s="18">
        <f t="shared" ref="BX16:BY16" si="63">+BX17+BX25</f>
        <v>65500.453284019975</v>
      </c>
      <c r="BY16" s="18">
        <f t="shared" si="63"/>
        <v>52124.308360790004</v>
      </c>
      <c r="BZ16" s="18">
        <f t="shared" ref="BZ16:CA16" si="64">+BZ17+BZ25</f>
        <v>44520.816832330005</v>
      </c>
      <c r="CA16" s="18">
        <f t="shared" si="64"/>
        <v>44385.76954193</v>
      </c>
      <c r="CB16" s="18">
        <f t="shared" ref="CB16:CD16" si="65">+CB17+CB25</f>
        <v>53723.289256819997</v>
      </c>
      <c r="CC16" s="18">
        <f t="shared" si="65"/>
        <v>58032.869354769995</v>
      </c>
      <c r="CD16" s="18">
        <f t="shared" si="65"/>
        <v>46763.922139639995</v>
      </c>
      <c r="CE16" s="18">
        <f t="shared" ref="CE16:CK16" si="66">+CE17+CE25</f>
        <v>51187.664916939961</v>
      </c>
      <c r="CF16" s="18">
        <f t="shared" si="66"/>
        <v>42787.700927830003</v>
      </c>
      <c r="CG16" s="18">
        <f t="shared" si="66"/>
        <v>51497.746780940004</v>
      </c>
      <c r="CH16" s="18">
        <f t="shared" si="66"/>
        <v>61717.024177480002</v>
      </c>
      <c r="CI16" s="18">
        <f t="shared" si="66"/>
        <v>60607.628758539991</v>
      </c>
      <c r="CJ16" s="18">
        <f t="shared" si="66"/>
        <v>63005.683735409992</v>
      </c>
      <c r="CK16" s="18">
        <f t="shared" si="66"/>
        <v>50048.210662509999</v>
      </c>
      <c r="CL16" s="18">
        <f t="shared" ref="CL16:CN16" si="67">+CL17+CL25</f>
        <v>47066.312093150496</v>
      </c>
      <c r="CM16" s="18">
        <f t="shared" ref="CM16" si="68">+CM17+CM25</f>
        <v>50966.608337939993</v>
      </c>
      <c r="CN16" s="18">
        <f t="shared" si="67"/>
        <v>64572.096976200002</v>
      </c>
      <c r="CO16" s="18">
        <f t="shared" ref="CO16:CP16" si="69">+CO17+CO25</f>
        <v>58398.857269499997</v>
      </c>
      <c r="CP16" s="18">
        <f t="shared" si="69"/>
        <v>46822.543117838999</v>
      </c>
      <c r="CQ16" s="18">
        <f t="shared" ref="CQ16:CS16" si="70">+CQ17+CQ25</f>
        <v>52920.550264570506</v>
      </c>
      <c r="CR16" s="18">
        <f t="shared" ref="CR16" si="71">+CR17+CR25</f>
        <v>45527.800673229998</v>
      </c>
      <c r="CS16" s="18">
        <f t="shared" si="70"/>
        <v>52191.962051839997</v>
      </c>
      <c r="CT16" s="18">
        <f t="shared" ref="CT16:CU16" si="72">+CT17+CT25</f>
        <v>56700.501936710003</v>
      </c>
      <c r="CU16" s="18">
        <f t="shared" si="72"/>
        <v>51299.425098759959</v>
      </c>
      <c r="CV16" s="18">
        <f t="shared" ref="CV16:CW16" si="73">+CV17+CV25</f>
        <v>59396.458880099795</v>
      </c>
      <c r="CW16" s="18">
        <f t="shared" si="73"/>
        <v>63699.653079910007</v>
      </c>
      <c r="CX16" s="18">
        <f t="shared" ref="CX16:CY16" si="74">+CX17+CX25</f>
        <v>50121.712657260003</v>
      </c>
      <c r="CY16" s="18">
        <f t="shared" si="74"/>
        <v>51838.970917499995</v>
      </c>
      <c r="CZ16" s="41">
        <f t="shared" ref="CZ16:DA16" si="75">+CZ17+CZ25</f>
        <v>64181.569746230001</v>
      </c>
      <c r="DA16" s="41">
        <f t="shared" si="75"/>
        <v>54336.75212813</v>
      </c>
      <c r="DB16" s="41">
        <f t="shared" ref="DB16:DF16" si="76">+DB17+DB25</f>
        <v>50287.758558779999</v>
      </c>
      <c r="DC16" s="41">
        <f t="shared" si="76"/>
        <v>59471.806342520031</v>
      </c>
      <c r="DD16" s="41">
        <f t="shared" si="76"/>
        <v>47855.992079020005</v>
      </c>
      <c r="DE16" s="41">
        <f t="shared" si="76"/>
        <v>59453.869957820003</v>
      </c>
      <c r="DF16" s="41">
        <f t="shared" si="76"/>
        <v>62205.529301769988</v>
      </c>
      <c r="DG16" s="41">
        <f t="shared" ref="DG16:DH16" si="77">+DG17+DG25</f>
        <v>61537.827571459995</v>
      </c>
      <c r="DH16" s="41">
        <f t="shared" si="77"/>
        <v>73904.035892589993</v>
      </c>
      <c r="DI16" s="41">
        <f t="shared" ref="DI16:DJ16" si="78">+DI17+DI25</f>
        <v>64454.540681520004</v>
      </c>
      <c r="DJ16" s="41">
        <f t="shared" si="78"/>
        <v>53152.695116889998</v>
      </c>
      <c r="DK16" s="41">
        <f t="shared" ref="DK16:DL16" si="79">+DK17+DK25</f>
        <v>57838.165213740001</v>
      </c>
      <c r="DL16" s="41">
        <f t="shared" si="79"/>
        <v>60960.011601269987</v>
      </c>
      <c r="DM16" s="41">
        <f t="shared" ref="DM16:DN16" si="80">+DM17+DM25</f>
        <v>63464.384556780002</v>
      </c>
      <c r="DN16" s="41">
        <f t="shared" si="80"/>
        <v>57184.853365030031</v>
      </c>
      <c r="DO16" s="41">
        <f t="shared" ref="DO16:DP16" si="81">+DO17+DO25</f>
        <v>60094.001815599957</v>
      </c>
      <c r="DP16" s="41">
        <f t="shared" si="81"/>
        <v>54655.96523380994</v>
      </c>
      <c r="DQ16" s="41">
        <f t="shared" ref="DQ16:DR16" si="82">+DQ17+DQ25</f>
        <v>80845.221716579996</v>
      </c>
      <c r="DR16" s="41">
        <f t="shared" si="82"/>
        <v>73912.495636849999</v>
      </c>
      <c r="DS16" s="41">
        <f t="shared" ref="DS16:DT16" si="83">+DS17+DS25</f>
        <v>62538.049188639998</v>
      </c>
      <c r="DT16" s="41">
        <f t="shared" si="83"/>
        <v>130888.61067072005</v>
      </c>
      <c r="DU16" s="41">
        <f t="shared" ref="DU16:DV16" si="84">+DU17+DU25</f>
        <v>78416.067228860004</v>
      </c>
      <c r="DV16" s="41">
        <f t="shared" si="84"/>
        <v>69934.005114900021</v>
      </c>
      <c r="DW16" s="41">
        <f t="shared" ref="DW16:DX16" si="85">+DW17+DW25</f>
        <v>72873.785781209997</v>
      </c>
      <c r="DX16" s="41">
        <f t="shared" si="85"/>
        <v>77796.889416169928</v>
      </c>
      <c r="DY16" s="41">
        <f t="shared" ref="DY16:DZ16" si="86">+DY17+DY25</f>
        <v>81899.783212859998</v>
      </c>
      <c r="DZ16" s="41">
        <f t="shared" si="86"/>
        <v>73851.393047900041</v>
      </c>
      <c r="EA16" s="41">
        <f t="shared" ref="EA16:EB16" si="87">+EA17+EA25</f>
        <v>75214.669124029984</v>
      </c>
      <c r="EB16" s="41">
        <f t="shared" si="87"/>
        <v>68851.337796529886</v>
      </c>
      <c r="EC16" s="41">
        <f t="shared" ref="EC16:ED16" si="88">+EC17+EC25</f>
        <v>74762.192706150032</v>
      </c>
      <c r="ED16" s="41">
        <f t="shared" si="88"/>
        <v>80679.115027400112</v>
      </c>
      <c r="EE16" s="41">
        <f t="shared" ref="EE16:EF16" si="89">+EE17+EE25</f>
        <v>84252.404142229891</v>
      </c>
      <c r="EF16" s="41">
        <f t="shared" si="89"/>
        <v>85579.12646228011</v>
      </c>
      <c r="EG16" s="41">
        <f t="shared" ref="EG16:EH16" si="90">+EG17+EG25</f>
        <v>86253.564988159997</v>
      </c>
      <c r="EH16" s="41">
        <f t="shared" si="90"/>
        <v>84678.793416230023</v>
      </c>
      <c r="EI16" s="41">
        <f t="shared" ref="EI16:EJ16" si="91">+EI17+EI25</f>
        <v>80333.305413670008</v>
      </c>
      <c r="EJ16" s="41">
        <f t="shared" si="91"/>
        <v>84896.227836829989</v>
      </c>
      <c r="EK16" s="41">
        <f t="shared" ref="EK16:EL16" si="92">+EK17+EK25</f>
        <v>89946.299486379925</v>
      </c>
      <c r="EL16" s="41">
        <f t="shared" si="92"/>
        <v>81103.711389620032</v>
      </c>
      <c r="EM16" s="41">
        <f t="shared" ref="EM16:EN16" si="93">+EM17+EM25</f>
        <v>84742.693530873963</v>
      </c>
      <c r="EN16" s="41">
        <f t="shared" si="93"/>
        <v>85306.039164290021</v>
      </c>
      <c r="EO16" s="41">
        <f t="shared" ref="EO16:EP16" si="94">+EO17+EO25</f>
        <v>87746.81940771002</v>
      </c>
      <c r="EP16" s="41">
        <f t="shared" si="94"/>
        <v>82876.857051630068</v>
      </c>
      <c r="EQ16" s="41">
        <f t="shared" ref="EQ16:ER16" si="95">+EQ17+EQ25</f>
        <v>93584.472684949898</v>
      </c>
      <c r="ER16" s="41">
        <f t="shared" si="95"/>
        <v>109430.85482399994</v>
      </c>
      <c r="ES16" s="41">
        <f t="shared" ref="ES16:ET16" si="96">+ES17+ES25</f>
        <v>89439.686284812997</v>
      </c>
      <c r="ET16" s="41">
        <f t="shared" si="96"/>
        <v>94440.407223120026</v>
      </c>
      <c r="EU16" s="41">
        <f t="shared" ref="EU16:EV16" si="97">+EU17+EU25</f>
        <v>86556.972921850014</v>
      </c>
      <c r="EV16" s="41">
        <f t="shared" si="97"/>
        <v>104308.50514538997</v>
      </c>
      <c r="EW16" s="41">
        <f t="shared" ref="EW16:EX16" si="98">+EW17+EW25</f>
        <v>91693.122361969974</v>
      </c>
      <c r="EX16" s="41">
        <f t="shared" si="98"/>
        <v>86090.768409449927</v>
      </c>
      <c r="EY16" s="41">
        <f t="shared" ref="EY16:EZ16" si="99">+EY17+EY25</f>
        <v>84426.528455920052</v>
      </c>
      <c r="EZ16" s="41">
        <f t="shared" si="99"/>
        <v>90391.955448970155</v>
      </c>
      <c r="FA16" s="41">
        <f t="shared" ref="FA16:FB16" si="100">+FA17+FA25</f>
        <v>103704.59225854989</v>
      </c>
      <c r="FB16" s="41">
        <f t="shared" si="100"/>
        <v>106626.83430481015</v>
      </c>
    </row>
    <row r="17" spans="2:158" x14ac:dyDescent="0.35">
      <c r="B17" s="19" t="s">
        <v>40</v>
      </c>
      <c r="C17" s="20" t="s">
        <v>41</v>
      </c>
      <c r="D17" s="17" t="s">
        <v>200</v>
      </c>
      <c r="E17" s="32">
        <f>E18+E19+E22</f>
        <v>26247</v>
      </c>
      <c r="F17" s="21">
        <f t="shared" ref="F17:P17" si="101">F18+F19+F22</f>
        <v>28054.400000000001</v>
      </c>
      <c r="G17" s="21">
        <f t="shared" si="101"/>
        <v>29952.799999999996</v>
      </c>
      <c r="H17" s="21">
        <f t="shared" si="101"/>
        <v>28855.4</v>
      </c>
      <c r="I17" s="21">
        <f t="shared" si="101"/>
        <v>33076</v>
      </c>
      <c r="J17" s="21">
        <f t="shared" si="101"/>
        <v>27256</v>
      </c>
      <c r="K17" s="21">
        <f t="shared" si="101"/>
        <v>34105.799999999996</v>
      </c>
      <c r="L17" s="21">
        <f t="shared" si="101"/>
        <v>28811</v>
      </c>
      <c r="M17" s="21">
        <f t="shared" si="101"/>
        <v>33894.400000000001</v>
      </c>
      <c r="N17" s="21">
        <f t="shared" si="101"/>
        <v>28841.4</v>
      </c>
      <c r="O17" s="21">
        <f t="shared" si="101"/>
        <v>30813.3</v>
      </c>
      <c r="P17" s="42">
        <f t="shared" si="101"/>
        <v>28345.300000000003</v>
      </c>
      <c r="Q17" s="21">
        <f>Q18+Q19+Q22</f>
        <v>30755.9</v>
      </c>
      <c r="R17" s="21">
        <f t="shared" ref="R17:AB17" si="102">R18+R19+R22</f>
        <v>31377.4</v>
      </c>
      <c r="S17" s="21">
        <f t="shared" si="102"/>
        <v>33491.4</v>
      </c>
      <c r="T17" s="21">
        <f t="shared" si="102"/>
        <v>33224.799999999996</v>
      </c>
      <c r="U17" s="21">
        <f t="shared" si="102"/>
        <v>36492.199999999997</v>
      </c>
      <c r="V17" s="21">
        <f t="shared" si="102"/>
        <v>28558.499999999996</v>
      </c>
      <c r="W17" s="21">
        <f t="shared" si="102"/>
        <v>32530.799999999996</v>
      </c>
      <c r="X17" s="21">
        <f t="shared" si="102"/>
        <v>26800.199999999997</v>
      </c>
      <c r="Y17" s="21">
        <f t="shared" si="102"/>
        <v>41052.699999999997</v>
      </c>
      <c r="Z17" s="21">
        <f t="shared" si="102"/>
        <v>37459.5</v>
      </c>
      <c r="AA17" s="21">
        <f t="shared" si="102"/>
        <v>35535.799999999996</v>
      </c>
      <c r="AB17" s="42">
        <f t="shared" si="102"/>
        <v>28688.699999999997</v>
      </c>
      <c r="AC17" s="21">
        <f>AC18+AC19+AC22</f>
        <v>33820.6</v>
      </c>
      <c r="AD17" s="21">
        <f t="shared" ref="AD17:AN17" si="103">AD18+AD19+AD22</f>
        <v>30563.1</v>
      </c>
      <c r="AE17" s="21">
        <f t="shared" si="103"/>
        <v>39950</v>
      </c>
      <c r="AF17" s="21">
        <f t="shared" si="103"/>
        <v>40195.800000000003</v>
      </c>
      <c r="AG17" s="21">
        <f t="shared" si="103"/>
        <v>37712.400000000001</v>
      </c>
      <c r="AH17" s="21">
        <f t="shared" si="103"/>
        <v>31539.500000000004</v>
      </c>
      <c r="AI17" s="21">
        <f t="shared" si="103"/>
        <v>32025.9</v>
      </c>
      <c r="AJ17" s="21">
        <f t="shared" si="103"/>
        <v>34101.300000000003</v>
      </c>
      <c r="AK17" s="21">
        <f t="shared" si="103"/>
        <v>37675.600000000006</v>
      </c>
      <c r="AL17" s="21">
        <f t="shared" si="103"/>
        <v>45153.399999999994</v>
      </c>
      <c r="AM17" s="21">
        <f t="shared" si="103"/>
        <v>34172.300000000003</v>
      </c>
      <c r="AN17" s="42">
        <f t="shared" si="103"/>
        <v>31062.399999999998</v>
      </c>
      <c r="AO17" s="21">
        <f>AO18+AO19+AO22</f>
        <v>42064.58</v>
      </c>
      <c r="AP17" s="21">
        <f t="shared" ref="AP17:AV17" si="104">AP18+AP19+AP22</f>
        <v>30437.545000000002</v>
      </c>
      <c r="AQ17" s="21">
        <f t="shared" si="104"/>
        <v>40563.616999999998</v>
      </c>
      <c r="AR17" s="21">
        <f t="shared" si="104"/>
        <v>44177.320999999996</v>
      </c>
      <c r="AS17" s="21">
        <f t="shared" si="104"/>
        <v>39980.878967190001</v>
      </c>
      <c r="AT17" s="21">
        <f t="shared" si="104"/>
        <v>39344.400999999998</v>
      </c>
      <c r="AU17" s="21">
        <f t="shared" si="104"/>
        <v>37584.731</v>
      </c>
      <c r="AV17" s="21">
        <f t="shared" si="104"/>
        <v>34017.1</v>
      </c>
      <c r="AW17" s="21">
        <f t="shared" ref="AW17:AX17" si="105">AW18+AW19+AW22</f>
        <v>37482</v>
      </c>
      <c r="AX17" s="21">
        <f t="shared" si="105"/>
        <v>42511.813999999998</v>
      </c>
      <c r="AY17" s="21">
        <f t="shared" ref="AY17:AZ17" si="106">AY18+AY19+AY22</f>
        <v>39753.96</v>
      </c>
      <c r="AZ17" s="21">
        <f t="shared" si="106"/>
        <v>33482.716999999997</v>
      </c>
      <c r="BA17" s="21">
        <f t="shared" ref="BA17:BB17" si="107">BA18+BA19+BA22</f>
        <v>38983.301307250003</v>
      </c>
      <c r="BB17" s="21">
        <f t="shared" si="107"/>
        <v>39274.61235797</v>
      </c>
      <c r="BC17" s="21">
        <f t="shared" ref="BC17:BD17" si="108">BC18+BC19+BC22</f>
        <v>40779.030326159998</v>
      </c>
      <c r="BD17" s="21">
        <f t="shared" si="108"/>
        <v>43854.929124119997</v>
      </c>
      <c r="BE17" s="21">
        <f t="shared" ref="BE17:BG17" si="109">BE18+BE19+BE22</f>
        <v>42407.919253469998</v>
      </c>
      <c r="BF17" s="21">
        <f t="shared" si="109"/>
        <v>44989.829768180003</v>
      </c>
      <c r="BG17" s="21">
        <f t="shared" si="109"/>
        <v>41976.6576117</v>
      </c>
      <c r="BH17" s="21">
        <f t="shared" ref="BH17:BI17" si="110">BH18+BH19+BH22</f>
        <v>33619.181224369997</v>
      </c>
      <c r="BI17" s="21">
        <f t="shared" si="110"/>
        <v>32768.2824693</v>
      </c>
      <c r="BJ17" s="21">
        <f t="shared" ref="BJ17:BK17" si="111">BJ18+BJ19+BJ22</f>
        <v>46017.332935450002</v>
      </c>
      <c r="BK17" s="21">
        <f t="shared" si="111"/>
        <v>40956.08019293</v>
      </c>
      <c r="BL17" s="21">
        <f t="shared" ref="BL17:BM17" si="112">BL18+BL19+BL22</f>
        <v>59616.890369330009</v>
      </c>
      <c r="BM17" s="21">
        <f t="shared" si="112"/>
        <v>44496.39279962</v>
      </c>
      <c r="BN17" s="21">
        <f t="shared" ref="BN17:BO17" si="113">BN18+BN19+BN22</f>
        <v>36032.204829689996</v>
      </c>
      <c r="BO17" s="21">
        <f t="shared" si="113"/>
        <v>40771.839306230002</v>
      </c>
      <c r="BP17" s="21">
        <f t="shared" ref="BP17:BQ17" si="114">BP18+BP19+BP22</f>
        <v>49845.094987739998</v>
      </c>
      <c r="BQ17" s="21">
        <f t="shared" si="114"/>
        <v>47703.0821287</v>
      </c>
      <c r="BR17" s="21">
        <f t="shared" ref="BR17:BS17" si="115">BR18+BR19+BR22</f>
        <v>37397.944238639997</v>
      </c>
      <c r="BS17" s="21">
        <f t="shared" si="115"/>
        <v>45323.807352999997</v>
      </c>
      <c r="BT17" s="21">
        <f t="shared" ref="BT17:BU17" si="116">BT18+BT19+BT22</f>
        <v>37992.461538830001</v>
      </c>
      <c r="BU17" s="21">
        <f t="shared" si="116"/>
        <v>44612.104097559997</v>
      </c>
      <c r="BV17" s="21">
        <f t="shared" ref="BV17:BW17" si="117">BV18+BV19+BV22</f>
        <v>47465.799081810001</v>
      </c>
      <c r="BW17" s="21">
        <f t="shared" si="117"/>
        <v>51991.716190619998</v>
      </c>
      <c r="BX17" s="21">
        <f t="shared" ref="BX17:BY17" si="118">BX18+BX19+BX22</f>
        <v>54760.712480429975</v>
      </c>
      <c r="BY17" s="21">
        <f t="shared" si="118"/>
        <v>46032.641292960005</v>
      </c>
      <c r="BZ17" s="21">
        <f t="shared" ref="BZ17:CA17" si="119">BZ18+BZ19+BZ22</f>
        <v>40942.979458860005</v>
      </c>
      <c r="CA17" s="21">
        <f t="shared" si="119"/>
        <v>38979.066816229999</v>
      </c>
      <c r="CB17" s="21">
        <f t="shared" ref="CB17:CI17" si="120">CB18+CB19+CB22</f>
        <v>53197.319280259995</v>
      </c>
      <c r="CC17" s="21">
        <f t="shared" si="120"/>
        <v>50458.487963109998</v>
      </c>
      <c r="CD17" s="21">
        <f t="shared" si="120"/>
        <v>43384.711446859998</v>
      </c>
      <c r="CE17" s="21">
        <f t="shared" si="120"/>
        <v>46478.457436629964</v>
      </c>
      <c r="CF17" s="21">
        <f t="shared" ref="CF17:CH17" si="121">CF18+CF19+CF22</f>
        <v>40899.688473540002</v>
      </c>
      <c r="CG17" s="21">
        <f t="shared" si="121"/>
        <v>44437.095798370006</v>
      </c>
      <c r="CH17" s="21">
        <f t="shared" si="121"/>
        <v>55088.938403120002</v>
      </c>
      <c r="CI17" s="21">
        <f t="shared" si="120"/>
        <v>53033.225853779993</v>
      </c>
      <c r="CJ17" s="21">
        <f t="shared" ref="CJ17:CK17" si="122">CJ18+CJ19+CJ22</f>
        <v>47028.873275789992</v>
      </c>
      <c r="CK17" s="21">
        <f t="shared" si="122"/>
        <v>47377.458551060001</v>
      </c>
      <c r="CL17" s="21">
        <f t="shared" ref="CL17:CN17" si="123">CL18+CL19+CL22</f>
        <v>43485.345551170496</v>
      </c>
      <c r="CM17" s="21">
        <f t="shared" ref="CM17" si="124">CM18+CM19+CM22</f>
        <v>45108.910265639992</v>
      </c>
      <c r="CN17" s="21">
        <f t="shared" si="123"/>
        <v>61155.861099779999</v>
      </c>
      <c r="CO17" s="21">
        <f t="shared" ref="CO17:CP17" si="125">CO18+CO19+CO22</f>
        <v>53990.760687859998</v>
      </c>
      <c r="CP17" s="21">
        <f t="shared" si="125"/>
        <v>43663.028149878999</v>
      </c>
      <c r="CQ17" s="21">
        <f t="shared" ref="CQ17:CS17" si="126">CQ18+CQ19+CQ22</f>
        <v>48595.294280610506</v>
      </c>
      <c r="CR17" s="21">
        <f t="shared" ref="CR17" si="127">CR18+CR19+CR22</f>
        <v>41741.642532860002</v>
      </c>
      <c r="CS17" s="21">
        <f t="shared" si="126"/>
        <v>46966.42656932</v>
      </c>
      <c r="CT17" s="21">
        <f t="shared" ref="CT17:CU17" si="128">CT18+CT19+CT22</f>
        <v>51920.222666770002</v>
      </c>
      <c r="CU17" s="21">
        <f t="shared" si="128"/>
        <v>47977.903295849967</v>
      </c>
      <c r="CV17" s="21">
        <f t="shared" ref="CV17:CW17" si="129">CV18+CV19+CV22</f>
        <v>54744.379634859797</v>
      </c>
      <c r="CW17" s="21">
        <f t="shared" si="129"/>
        <v>55970.206672570006</v>
      </c>
      <c r="CX17" s="21">
        <f t="shared" ref="CX17:CY17" si="130">CX18+CX19+CX22</f>
        <v>45354.917444780003</v>
      </c>
      <c r="CY17" s="21">
        <f t="shared" si="130"/>
        <v>46366.389797229996</v>
      </c>
      <c r="CZ17" s="42">
        <f t="shared" ref="CZ17:DA17" si="131">CZ18+CZ19+CZ22</f>
        <v>61355.052189950002</v>
      </c>
      <c r="DA17" s="42">
        <f t="shared" si="131"/>
        <v>52672.675009469996</v>
      </c>
      <c r="DB17" s="42">
        <f t="shared" ref="DB17:DF17" si="132">DB18+DB19+DB22</f>
        <v>46992.656560479998</v>
      </c>
      <c r="DC17" s="42">
        <f t="shared" si="132"/>
        <v>55896.471201620028</v>
      </c>
      <c r="DD17" s="42">
        <f t="shared" si="132"/>
        <v>44151.926674460003</v>
      </c>
      <c r="DE17" s="42">
        <f t="shared" si="132"/>
        <v>57594.648210670006</v>
      </c>
      <c r="DF17" s="42">
        <f t="shared" si="132"/>
        <v>57701.105938279987</v>
      </c>
      <c r="DG17" s="42">
        <f t="shared" ref="DG17:DH17" si="133">DG18+DG19+DG22</f>
        <v>56855.914269939996</v>
      </c>
      <c r="DH17" s="42">
        <f t="shared" si="133"/>
        <v>67473.330839269998</v>
      </c>
      <c r="DI17" s="42">
        <f t="shared" ref="DI17:DJ17" si="134">DI18+DI19+DI22</f>
        <v>60437.651394840002</v>
      </c>
      <c r="DJ17" s="42">
        <f t="shared" si="134"/>
        <v>48283.65336312</v>
      </c>
      <c r="DK17" s="42">
        <f t="shared" ref="DK17:DL17" si="135">DK18+DK19+DK22</f>
        <v>52920.600047370004</v>
      </c>
      <c r="DL17" s="42">
        <f t="shared" si="135"/>
        <v>58323.040305389994</v>
      </c>
      <c r="DM17" s="42">
        <f t="shared" ref="DM17:DN17" si="136">DM18+DM19+DM22</f>
        <v>59653.035679420005</v>
      </c>
      <c r="DN17" s="42">
        <f t="shared" si="136"/>
        <v>53145.32296946003</v>
      </c>
      <c r="DO17" s="42">
        <f t="shared" ref="DO17:DP17" si="137">DO18+DO19+DO22</f>
        <v>56108.499049429956</v>
      </c>
      <c r="DP17" s="42">
        <f t="shared" si="137"/>
        <v>50214.787686729942</v>
      </c>
      <c r="DQ17" s="42">
        <f t="shared" ref="DQ17:DR17" si="138">DQ18+DQ19+DQ22</f>
        <v>76376.353660499997</v>
      </c>
      <c r="DR17" s="42">
        <f t="shared" si="138"/>
        <v>69409.607325050005</v>
      </c>
      <c r="DS17" s="42">
        <f t="shared" ref="DS17:DT17" si="139">DS18+DS19+DS22</f>
        <v>61034.07130897</v>
      </c>
      <c r="DT17" s="42">
        <f t="shared" si="139"/>
        <v>120897.86833256006</v>
      </c>
      <c r="DU17" s="42">
        <f t="shared" ref="DU17:DV17" si="140">DU18+DU19+DU22</f>
        <v>71846.313838050002</v>
      </c>
      <c r="DV17" s="42">
        <f t="shared" si="140"/>
        <v>66603.889334080028</v>
      </c>
      <c r="DW17" s="42">
        <f t="shared" ref="DW17:DX17" si="141">DW18+DW19+DW22</f>
        <v>70136.355754489996</v>
      </c>
      <c r="DX17" s="42">
        <f t="shared" si="141"/>
        <v>75831.00935057993</v>
      </c>
      <c r="DY17" s="42">
        <f t="shared" ref="DY17:DZ17" si="142">DY18+DY19+DY22</f>
        <v>78048.523355569996</v>
      </c>
      <c r="DZ17" s="42">
        <f t="shared" si="142"/>
        <v>69968.411142450044</v>
      </c>
      <c r="EA17" s="42">
        <f t="shared" ref="EA17:EB17" si="143">EA18+EA19+EA22</f>
        <v>71002.372015399989</v>
      </c>
      <c r="EB17" s="42">
        <f t="shared" si="143"/>
        <v>64207.426332159877</v>
      </c>
      <c r="EC17" s="42">
        <f t="shared" ref="EC17:ED17" si="144">EC18+EC19+EC22</f>
        <v>69070.340626480029</v>
      </c>
      <c r="ED17" s="42">
        <f t="shared" si="144"/>
        <v>72841.432533110114</v>
      </c>
      <c r="EE17" s="42">
        <f t="shared" ref="EE17:EF17" si="145">EE18+EE19+EE22</f>
        <v>80574.672718679882</v>
      </c>
      <c r="EF17" s="42">
        <f t="shared" si="145"/>
        <v>78116.496550620112</v>
      </c>
      <c r="EG17" s="42">
        <f t="shared" ref="EG17:EH17" si="146">EG18+EG19+EG22</f>
        <v>82479.658468840003</v>
      </c>
      <c r="EH17" s="42">
        <f t="shared" si="146"/>
        <v>77107.889690900018</v>
      </c>
      <c r="EI17" s="42">
        <f t="shared" ref="EI17:EJ17" si="147">EI18+EI19+EI22</f>
        <v>76447.567422150008</v>
      </c>
      <c r="EJ17" s="42">
        <f t="shared" si="147"/>
        <v>80750.238277619996</v>
      </c>
      <c r="EK17" s="42">
        <f t="shared" ref="EK17:EL17" si="148">EK18+EK19+EK22</f>
        <v>86787.364077689926</v>
      </c>
      <c r="EL17" s="42">
        <f t="shared" si="148"/>
        <v>78918.562928750034</v>
      </c>
      <c r="EM17" s="42">
        <f t="shared" ref="EM17:EN17" si="149">EM18+EM19+EM22</f>
        <v>80166.339671563968</v>
      </c>
      <c r="EN17" s="42">
        <f t="shared" si="149"/>
        <v>81860.138856320016</v>
      </c>
      <c r="EO17" s="42">
        <f t="shared" ref="EO17:EP17" si="150">EO18+EO19+EO22</f>
        <v>83781.582531780019</v>
      </c>
      <c r="EP17" s="42">
        <f t="shared" si="150"/>
        <v>79405.58855821006</v>
      </c>
      <c r="EQ17" s="42">
        <f t="shared" ref="EQ17:ER17" si="151">EQ18+EQ19+EQ22</f>
        <v>85046.166786509915</v>
      </c>
      <c r="ER17" s="42">
        <f t="shared" si="151"/>
        <v>100692.67661290994</v>
      </c>
      <c r="ES17" s="42">
        <f t="shared" ref="ES17:ET17" si="152">ES18+ES19+ES22</f>
        <v>89173.117848292997</v>
      </c>
      <c r="ET17" s="42">
        <f t="shared" si="152"/>
        <v>89041.842574240029</v>
      </c>
      <c r="EU17" s="42">
        <f t="shared" ref="EU17:EV17" si="153">EU18+EU19+EU22</f>
        <v>83413.023296260013</v>
      </c>
      <c r="EV17" s="42">
        <f t="shared" si="153"/>
        <v>99221.838802439961</v>
      </c>
      <c r="EW17" s="42">
        <f t="shared" ref="EW17:EX17" si="154">EW18+EW19+EW22</f>
        <v>88407.493700239967</v>
      </c>
      <c r="EX17" s="42">
        <f t="shared" si="154"/>
        <v>84070.386352769929</v>
      </c>
      <c r="EY17" s="42">
        <f t="shared" ref="EY17:EZ17" si="155">EY18+EY19+EY22</f>
        <v>81884.547651670058</v>
      </c>
      <c r="EZ17" s="42">
        <f t="shared" si="155"/>
        <v>85716.220509890147</v>
      </c>
      <c r="FA17" s="42">
        <f t="shared" ref="FA17:FB17" si="156">FA18+FA19+FA22</f>
        <v>98960.291929149898</v>
      </c>
      <c r="FB17" s="42">
        <f t="shared" si="156"/>
        <v>103048.27279167016</v>
      </c>
    </row>
    <row r="18" spans="2:158" x14ac:dyDescent="0.35">
      <c r="B18" s="19" t="s">
        <v>42</v>
      </c>
      <c r="C18" s="22" t="s">
        <v>43</v>
      </c>
      <c r="D18" s="17" t="s">
        <v>201</v>
      </c>
      <c r="E18" s="33">
        <v>7174.2</v>
      </c>
      <c r="F18" s="23">
        <v>7611.8</v>
      </c>
      <c r="G18" s="23">
        <v>6426.9</v>
      </c>
      <c r="H18" s="23">
        <v>7551.6</v>
      </c>
      <c r="I18" s="23">
        <v>6518.6</v>
      </c>
      <c r="J18" s="23">
        <v>8311.4</v>
      </c>
      <c r="K18" s="23">
        <v>8646.4</v>
      </c>
      <c r="L18" s="23">
        <v>9089.7000000000007</v>
      </c>
      <c r="M18" s="23">
        <v>7830.3</v>
      </c>
      <c r="N18" s="23">
        <v>7840.1</v>
      </c>
      <c r="O18" s="23">
        <v>5552.1</v>
      </c>
      <c r="P18" s="43">
        <v>9418.6</v>
      </c>
      <c r="Q18" s="23">
        <v>9817.9</v>
      </c>
      <c r="R18" s="23">
        <v>7566.4</v>
      </c>
      <c r="S18" s="23">
        <v>6941.1</v>
      </c>
      <c r="T18" s="23">
        <v>10872.4</v>
      </c>
      <c r="U18" s="23">
        <v>9003.2000000000007</v>
      </c>
      <c r="V18" s="23">
        <v>8254.7999999999993</v>
      </c>
      <c r="W18" s="23">
        <v>9616.4</v>
      </c>
      <c r="X18" s="23">
        <v>7733.9</v>
      </c>
      <c r="Y18" s="23">
        <v>11383.2</v>
      </c>
      <c r="Z18" s="23">
        <v>11882.3</v>
      </c>
      <c r="AA18" s="23">
        <v>11028.3</v>
      </c>
      <c r="AB18" s="43">
        <v>8596.7999999999993</v>
      </c>
      <c r="AC18" s="23">
        <v>12918.6</v>
      </c>
      <c r="AD18" s="23">
        <v>10262.1</v>
      </c>
      <c r="AE18" s="23">
        <v>10847.8</v>
      </c>
      <c r="AF18" s="23">
        <v>12166.7</v>
      </c>
      <c r="AG18" s="23">
        <v>11646</v>
      </c>
      <c r="AH18" s="23">
        <v>10728.6</v>
      </c>
      <c r="AI18" s="23">
        <v>9450.7000000000007</v>
      </c>
      <c r="AJ18" s="23">
        <v>12643.8</v>
      </c>
      <c r="AK18" s="23">
        <v>9412.6</v>
      </c>
      <c r="AL18" s="23">
        <v>14387.6</v>
      </c>
      <c r="AM18" s="23">
        <v>8835.9</v>
      </c>
      <c r="AN18" s="43">
        <v>10204.799999999999</v>
      </c>
      <c r="AO18" s="23">
        <v>11523.704</v>
      </c>
      <c r="AP18" s="23">
        <v>10477.069</v>
      </c>
      <c r="AQ18" s="23">
        <v>12920.569</v>
      </c>
      <c r="AR18" s="23">
        <v>13686.156000000001</v>
      </c>
      <c r="AS18" s="23">
        <v>13429.903</v>
      </c>
      <c r="AT18" s="23">
        <v>14276.441999999999</v>
      </c>
      <c r="AU18" s="23">
        <v>10399.657999999999</v>
      </c>
      <c r="AV18" s="23">
        <v>12772.7</v>
      </c>
      <c r="AW18" s="23">
        <v>13621.1</v>
      </c>
      <c r="AX18" s="23">
        <v>11713.63</v>
      </c>
      <c r="AY18" s="23">
        <v>11524.593000000001</v>
      </c>
      <c r="AZ18" s="23">
        <v>6630.9170000000004</v>
      </c>
      <c r="BA18" s="23">
        <v>9474.0489003300008</v>
      </c>
      <c r="BB18" s="23">
        <v>16751.250275660001</v>
      </c>
      <c r="BC18" s="23">
        <v>15301.462236380001</v>
      </c>
      <c r="BD18" s="23">
        <v>12775.94202172</v>
      </c>
      <c r="BE18" s="23">
        <v>13861.93334679</v>
      </c>
      <c r="BF18" s="23">
        <v>18830.35610243</v>
      </c>
      <c r="BG18" s="23">
        <v>11808.826499180001</v>
      </c>
      <c r="BH18" s="23">
        <v>14850.59066797</v>
      </c>
      <c r="BI18" s="23">
        <v>9506.9613212200002</v>
      </c>
      <c r="BJ18" s="23">
        <v>13870.949768590001</v>
      </c>
      <c r="BK18" s="23">
        <v>13045.79914999</v>
      </c>
      <c r="BL18" s="23">
        <v>26701.368423250002</v>
      </c>
      <c r="BM18" s="23">
        <v>13706.836505569998</v>
      </c>
      <c r="BN18" s="23">
        <v>14489.6385426</v>
      </c>
      <c r="BO18" s="23">
        <v>16870.045314980001</v>
      </c>
      <c r="BP18" s="23">
        <v>17543.521150680001</v>
      </c>
      <c r="BQ18" s="23">
        <v>17685.409878999999</v>
      </c>
      <c r="BR18" s="23">
        <v>12766.61831485</v>
      </c>
      <c r="BS18" s="23">
        <v>17282.55343643</v>
      </c>
      <c r="BT18" s="23">
        <v>16729.242622000002</v>
      </c>
      <c r="BU18" s="23">
        <v>20829.18580666</v>
      </c>
      <c r="BV18" s="23">
        <v>14815.858472919999</v>
      </c>
      <c r="BW18" s="23">
        <v>19140.933086249999</v>
      </c>
      <c r="BX18" s="23">
        <v>27219.850904139999</v>
      </c>
      <c r="BY18" s="23">
        <v>14462.00901964</v>
      </c>
      <c r="BZ18" s="23">
        <v>16820.515623520001</v>
      </c>
      <c r="CA18" s="23">
        <v>14688.11887633</v>
      </c>
      <c r="CB18" s="23">
        <v>19237.982555949999</v>
      </c>
      <c r="CC18" s="23">
        <v>19113.407689259999</v>
      </c>
      <c r="CD18" s="23">
        <v>16688.972405330001</v>
      </c>
      <c r="CE18" s="23">
        <v>17626.058753879999</v>
      </c>
      <c r="CF18" s="23">
        <v>18056.466430500001</v>
      </c>
      <c r="CG18" s="23">
        <v>21022.39285688</v>
      </c>
      <c r="CH18" s="23">
        <v>20804.59698491</v>
      </c>
      <c r="CI18" s="23">
        <v>20857.929020179999</v>
      </c>
      <c r="CJ18" s="23">
        <v>17478.118979819999</v>
      </c>
      <c r="CK18" s="23">
        <v>16813.538142329999</v>
      </c>
      <c r="CL18" s="23">
        <v>21025.389309660499</v>
      </c>
      <c r="CM18" s="23">
        <v>21149.100281269999</v>
      </c>
      <c r="CN18" s="23">
        <v>24329.815839399998</v>
      </c>
      <c r="CO18" s="23">
        <v>21440.717423900001</v>
      </c>
      <c r="CP18" s="23">
        <v>15808.786404369001</v>
      </c>
      <c r="CQ18" s="23">
        <v>17866.010432180501</v>
      </c>
      <c r="CR18" s="23">
        <f>17690.28116689-1175</f>
        <v>16515.281166889999</v>
      </c>
      <c r="CS18" s="23">
        <v>22541.663351989999</v>
      </c>
      <c r="CT18" s="23">
        <v>16259.00081639</v>
      </c>
      <c r="CU18" s="23">
        <v>14418.564296720027</v>
      </c>
      <c r="CV18" s="23">
        <v>26525.0979655316</v>
      </c>
      <c r="CW18" s="23">
        <v>22611.011608000001</v>
      </c>
      <c r="CX18" s="23">
        <v>19162.086882520001</v>
      </c>
      <c r="CY18" s="23">
        <v>21315.672251619999</v>
      </c>
      <c r="CZ18" s="43">
        <v>24993.70549665</v>
      </c>
      <c r="DA18" s="43">
        <v>19199.265139239993</v>
      </c>
      <c r="DB18" s="43">
        <v>17700.541750249999</v>
      </c>
      <c r="DC18" s="43">
        <v>24698.329091530031</v>
      </c>
      <c r="DD18" s="43">
        <v>17816.853653459999</v>
      </c>
      <c r="DE18" s="43">
        <v>26013.178364520005</v>
      </c>
      <c r="DF18" s="43">
        <v>20565.997377739994</v>
      </c>
      <c r="DG18" s="43">
        <v>21236.973722760002</v>
      </c>
      <c r="DH18" s="43">
        <v>34272.896523839998</v>
      </c>
      <c r="DI18" s="43">
        <v>24456.607017630002</v>
      </c>
      <c r="DJ18" s="43">
        <v>18795.695973870002</v>
      </c>
      <c r="DK18" s="43">
        <v>22461.666798530001</v>
      </c>
      <c r="DL18" s="43">
        <v>20336.253428409997</v>
      </c>
      <c r="DM18" s="43">
        <v>23835.796012579998</v>
      </c>
      <c r="DN18" s="43">
        <v>18232.854392840029</v>
      </c>
      <c r="DO18" s="43">
        <v>20982.243346039955</v>
      </c>
      <c r="DP18" s="43">
        <v>18442.427089889945</v>
      </c>
      <c r="DQ18" s="43">
        <v>25811.32841966</v>
      </c>
      <c r="DR18" s="43">
        <v>24366.047580800001</v>
      </c>
      <c r="DS18" s="43">
        <v>18918.388458310004</v>
      </c>
      <c r="DT18" s="43">
        <v>40664.08730735007</v>
      </c>
      <c r="DU18" s="43">
        <v>20978.471331880006</v>
      </c>
      <c r="DV18" s="43">
        <v>23918.906083390026</v>
      </c>
      <c r="DW18" s="43">
        <v>23037.884941839999</v>
      </c>
      <c r="DX18" s="43">
        <v>20789.516970909925</v>
      </c>
      <c r="DY18" s="43">
        <v>28913.237042629997</v>
      </c>
      <c r="DZ18" s="43">
        <v>23055.697409820048</v>
      </c>
      <c r="EA18" s="43">
        <v>24336.565839340004</v>
      </c>
      <c r="EB18" s="43">
        <v>19818.939182539867</v>
      </c>
      <c r="EC18" s="43">
        <v>26329.51156319003</v>
      </c>
      <c r="ED18" s="43">
        <v>24204.867123310101</v>
      </c>
      <c r="EE18" s="43">
        <v>29449.973298489891</v>
      </c>
      <c r="EF18" s="43">
        <v>27630.223103450109</v>
      </c>
      <c r="EG18" s="43">
        <v>30795.799570329989</v>
      </c>
      <c r="EH18" s="43">
        <v>25925.558262020022</v>
      </c>
      <c r="EI18" s="43">
        <v>29092.201960750011</v>
      </c>
      <c r="EJ18" s="43">
        <v>27492.747021930005</v>
      </c>
      <c r="EK18" s="43">
        <v>30995.035016759935</v>
      </c>
      <c r="EL18" s="43">
        <v>26562.323987150037</v>
      </c>
      <c r="EM18" s="43">
        <v>30378.597546213965</v>
      </c>
      <c r="EN18" s="43">
        <v>30521.238424080017</v>
      </c>
      <c r="EO18" s="43">
        <v>33187.574990690024</v>
      </c>
      <c r="EP18" s="43">
        <v>26084.291578970071</v>
      </c>
      <c r="EQ18" s="43">
        <v>30409.196643449934</v>
      </c>
      <c r="ER18" s="43">
        <v>45223.104739219983</v>
      </c>
      <c r="ES18" s="43">
        <v>35698.982692252997</v>
      </c>
      <c r="ET18" s="43">
        <v>28793.029656430037</v>
      </c>
      <c r="EU18" s="43">
        <v>31941.913148710009</v>
      </c>
      <c r="EV18" s="43">
        <v>36271.850563879969</v>
      </c>
      <c r="EW18" s="43">
        <v>32075.060566679971</v>
      </c>
      <c r="EX18" s="43">
        <v>26702.457785159924</v>
      </c>
      <c r="EY18" s="43">
        <v>28828.169928550062</v>
      </c>
      <c r="EZ18" s="43">
        <v>28221.634231900152</v>
      </c>
      <c r="FA18" s="43">
        <v>45621.021369909897</v>
      </c>
      <c r="FB18" s="43">
        <v>44408.155915000141</v>
      </c>
    </row>
    <row r="19" spans="2:158" x14ac:dyDescent="0.35">
      <c r="B19" s="19" t="s">
        <v>44</v>
      </c>
      <c r="C19" s="22" t="s">
        <v>153</v>
      </c>
      <c r="D19" s="17" t="s">
        <v>202</v>
      </c>
      <c r="E19" s="32">
        <f>E20+E21</f>
        <v>12454.1</v>
      </c>
      <c r="F19" s="21">
        <f t="shared" ref="F19:P19" si="157">F20+F21</f>
        <v>15227.6</v>
      </c>
      <c r="G19" s="21">
        <f t="shared" si="157"/>
        <v>12220.8</v>
      </c>
      <c r="H19" s="21">
        <f t="shared" si="157"/>
        <v>13569.4</v>
      </c>
      <c r="I19" s="21">
        <f t="shared" si="157"/>
        <v>14518.5</v>
      </c>
      <c r="J19" s="21">
        <f t="shared" si="157"/>
        <v>12218.5</v>
      </c>
      <c r="K19" s="21">
        <f t="shared" si="157"/>
        <v>15497.3</v>
      </c>
      <c r="L19" s="21">
        <f t="shared" si="157"/>
        <v>11871</v>
      </c>
      <c r="M19" s="21">
        <f t="shared" si="157"/>
        <v>12209.5</v>
      </c>
      <c r="N19" s="21">
        <f t="shared" si="157"/>
        <v>11924.6</v>
      </c>
      <c r="O19" s="21">
        <f t="shared" si="157"/>
        <v>12079.5</v>
      </c>
      <c r="P19" s="42">
        <f t="shared" si="157"/>
        <v>12570.8</v>
      </c>
      <c r="Q19" s="21">
        <f>Q20+Q21</f>
        <v>13063.4</v>
      </c>
      <c r="R19" s="21">
        <f t="shared" ref="R19:AB19" si="158">R20+R21</f>
        <v>15642.1</v>
      </c>
      <c r="S19" s="21">
        <f t="shared" si="158"/>
        <v>12268.7</v>
      </c>
      <c r="T19" s="21">
        <f t="shared" si="158"/>
        <v>12434.8</v>
      </c>
      <c r="U19" s="21">
        <f t="shared" si="158"/>
        <v>15467.3</v>
      </c>
      <c r="V19" s="21">
        <f t="shared" si="158"/>
        <v>12979.4</v>
      </c>
      <c r="W19" s="21">
        <f t="shared" si="158"/>
        <v>12679.8</v>
      </c>
      <c r="X19" s="21">
        <f t="shared" si="158"/>
        <v>12649.3</v>
      </c>
      <c r="Y19" s="21">
        <f t="shared" si="158"/>
        <v>13694.3</v>
      </c>
      <c r="Z19" s="21">
        <f t="shared" si="158"/>
        <v>12748.5</v>
      </c>
      <c r="AA19" s="21">
        <f t="shared" si="158"/>
        <v>12305.9</v>
      </c>
      <c r="AB19" s="42">
        <f t="shared" si="158"/>
        <v>12825</v>
      </c>
      <c r="AC19" s="21">
        <f>AC20+AC21</f>
        <v>13526.3</v>
      </c>
      <c r="AD19" s="21">
        <f t="shared" ref="AD19:AN19" si="159">AD20+AD21</f>
        <v>13374.9</v>
      </c>
      <c r="AE19" s="21">
        <f t="shared" si="159"/>
        <v>13129.5</v>
      </c>
      <c r="AF19" s="21">
        <f t="shared" si="159"/>
        <v>13057.1</v>
      </c>
      <c r="AG19" s="21">
        <f t="shared" si="159"/>
        <v>14770.5</v>
      </c>
      <c r="AH19" s="21">
        <f t="shared" si="159"/>
        <v>12493.7</v>
      </c>
      <c r="AI19" s="21">
        <f t="shared" si="159"/>
        <v>15561.7</v>
      </c>
      <c r="AJ19" s="21">
        <f t="shared" si="159"/>
        <v>14926</v>
      </c>
      <c r="AK19" s="21">
        <f t="shared" si="159"/>
        <v>15787.7</v>
      </c>
      <c r="AL19" s="21">
        <f t="shared" si="159"/>
        <v>14859</v>
      </c>
      <c r="AM19" s="21">
        <f t="shared" si="159"/>
        <v>13522</v>
      </c>
      <c r="AN19" s="42">
        <f t="shared" si="159"/>
        <v>13779</v>
      </c>
      <c r="AO19" s="21">
        <f>AO20+AO21</f>
        <v>15327.093000000001</v>
      </c>
      <c r="AP19" s="21">
        <f t="shared" ref="AP19:AV19" si="160">AP20+AP21</f>
        <v>13635.03</v>
      </c>
      <c r="AQ19" s="21">
        <f t="shared" si="160"/>
        <v>14831.977999999999</v>
      </c>
      <c r="AR19" s="21">
        <f t="shared" si="160"/>
        <v>14534.328</v>
      </c>
      <c r="AS19" s="21">
        <f t="shared" si="160"/>
        <v>15713.938967190003</v>
      </c>
      <c r="AT19" s="21">
        <f t="shared" si="160"/>
        <v>14703.474</v>
      </c>
      <c r="AU19" s="21">
        <f t="shared" si="160"/>
        <v>14354.474</v>
      </c>
      <c r="AV19" s="21">
        <f t="shared" si="160"/>
        <v>14602.9</v>
      </c>
      <c r="AW19" s="21">
        <f t="shared" ref="AW19:AX19" si="161">AW20+AW21</f>
        <v>14564.2</v>
      </c>
      <c r="AX19" s="21">
        <f t="shared" si="161"/>
        <v>15460.720000000001</v>
      </c>
      <c r="AY19" s="21">
        <f t="shared" ref="AY19" si="162">AY20+AY21</f>
        <v>16180.288</v>
      </c>
      <c r="AZ19" s="21">
        <f t="shared" ref="AZ19:BE19" si="163">AZ20+AZ21</f>
        <v>15159.629999999997</v>
      </c>
      <c r="BA19" s="21">
        <f t="shared" si="163"/>
        <v>16892.188999999998</v>
      </c>
      <c r="BB19" s="21">
        <f t="shared" si="163"/>
        <v>15452.837</v>
      </c>
      <c r="BC19" s="21">
        <f t="shared" si="163"/>
        <v>16127.564</v>
      </c>
      <c r="BD19" s="21">
        <f t="shared" si="163"/>
        <v>15572.687000000002</v>
      </c>
      <c r="BE19" s="21">
        <f t="shared" si="163"/>
        <v>15204.700999999999</v>
      </c>
      <c r="BF19" s="21">
        <f t="shared" ref="BF19:BG19" si="164">BF20+BF21</f>
        <v>15292.376</v>
      </c>
      <c r="BG19" s="21">
        <f t="shared" si="164"/>
        <v>15674.034</v>
      </c>
      <c r="BH19" s="21">
        <f t="shared" ref="BH19:BI19" si="165">BH20+BH21</f>
        <v>14983.368</v>
      </c>
      <c r="BI19" s="21">
        <f t="shared" si="165"/>
        <v>15072.513999999999</v>
      </c>
      <c r="BJ19" s="21">
        <f t="shared" ref="BJ19:BK19" si="166">BJ20+BJ21</f>
        <v>15460.541999999999</v>
      </c>
      <c r="BK19" s="21">
        <f t="shared" si="166"/>
        <v>14429.108</v>
      </c>
      <c r="BL19" s="21">
        <f t="shared" ref="BL19:BM19" si="167">BL20+BL21</f>
        <v>23121.62</v>
      </c>
      <c r="BM19" s="21">
        <f t="shared" si="167"/>
        <v>17347.870000000003</v>
      </c>
      <c r="BN19" s="21">
        <f t="shared" ref="BN19:BO19" si="168">BN20+BN21</f>
        <v>17638.871371360001</v>
      </c>
      <c r="BO19" s="21">
        <f t="shared" si="168"/>
        <v>16431.534</v>
      </c>
      <c r="BP19" s="21">
        <f t="shared" ref="BP19:BQ19" si="169">BP20+BP21</f>
        <v>15857.451999999999</v>
      </c>
      <c r="BQ19" s="21">
        <f t="shared" si="169"/>
        <v>15882.151</v>
      </c>
      <c r="BR19" s="21">
        <f t="shared" ref="BR19:BS19" si="170">BR20+BR21</f>
        <v>15627.337</v>
      </c>
      <c r="BS19" s="21">
        <f t="shared" si="170"/>
        <v>14931.11</v>
      </c>
      <c r="BT19" s="21">
        <f t="shared" ref="BT19:BU19" si="171">BT20+BT21</f>
        <v>16863.736000000001</v>
      </c>
      <c r="BU19" s="21">
        <f t="shared" si="171"/>
        <v>17199.242999999999</v>
      </c>
      <c r="BV19" s="21">
        <f t="shared" ref="BV19:BW19" si="172">BV20+BV21</f>
        <v>16503.597000000002</v>
      </c>
      <c r="BW19" s="21">
        <f t="shared" si="172"/>
        <v>18447.043000000001</v>
      </c>
      <c r="BX19" s="21">
        <f t="shared" ref="BX19:BY19" si="173">BX20+BX21</f>
        <v>17395.403628639979</v>
      </c>
      <c r="BY19" s="21">
        <f t="shared" si="173"/>
        <v>18392.598000000002</v>
      </c>
      <c r="BZ19" s="21">
        <f t="shared" ref="BZ19:CA19" si="174">BZ20+BZ21</f>
        <v>18915.900000000001</v>
      </c>
      <c r="CA19" s="21">
        <f t="shared" si="174"/>
        <v>17569.684000000001</v>
      </c>
      <c r="CB19" s="21">
        <f t="shared" ref="CB19:CI19" si="175">CB20+CB21</f>
        <v>17054.399999999998</v>
      </c>
      <c r="CC19" s="21">
        <f t="shared" si="175"/>
        <v>16942.0226</v>
      </c>
      <c r="CD19" s="21">
        <f t="shared" si="175"/>
        <v>16834.294999999998</v>
      </c>
      <c r="CE19" s="21">
        <f t="shared" si="175"/>
        <v>17938.405999999959</v>
      </c>
      <c r="CF19" s="21">
        <f t="shared" ref="CF19:CH19" si="176">CF20+CF21</f>
        <v>17390.266</v>
      </c>
      <c r="CG19" s="21">
        <f t="shared" si="176"/>
        <v>17479</v>
      </c>
      <c r="CH19" s="21">
        <f t="shared" si="176"/>
        <v>17210.772000000001</v>
      </c>
      <c r="CI19" s="21">
        <f t="shared" si="175"/>
        <v>17477.849999999999</v>
      </c>
      <c r="CJ19" s="21">
        <f t="shared" ref="CJ19:CK19" si="177">CJ20+CJ21</f>
        <v>18412.393000000004</v>
      </c>
      <c r="CK19" s="21">
        <f t="shared" si="177"/>
        <v>19466.372000000003</v>
      </c>
      <c r="CL19" s="21">
        <f t="shared" ref="CL19:CN19" si="178">CL20+CL21</f>
        <v>16743.599999999999</v>
      </c>
      <c r="CM19" s="21">
        <f t="shared" ref="CM19" si="179">CM20+CM21</f>
        <v>18422.792999999998</v>
      </c>
      <c r="CN19" s="21">
        <f t="shared" si="178"/>
        <v>19043.368999999999</v>
      </c>
      <c r="CO19" s="21">
        <f t="shared" ref="CO19:CP19" si="180">CO20+CO21</f>
        <v>17999.704000000002</v>
      </c>
      <c r="CP19" s="21">
        <f t="shared" si="180"/>
        <v>18720.592000000001</v>
      </c>
      <c r="CQ19" s="21">
        <f t="shared" ref="CQ19:CS19" si="181">CQ20+CQ21</f>
        <v>18836.097000000002</v>
      </c>
      <c r="CR19" s="21">
        <f t="shared" ref="CR19" si="182">CR20+CR21</f>
        <v>18890.267</v>
      </c>
      <c r="CS19" s="21">
        <f t="shared" si="181"/>
        <v>18685.206000000002</v>
      </c>
      <c r="CT19" s="21">
        <f t="shared" ref="CT19:CU19" si="183">CT20+CT21</f>
        <v>18802.683000000001</v>
      </c>
      <c r="CU19" s="21">
        <f t="shared" si="183"/>
        <v>19034.214999999931</v>
      </c>
      <c r="CV19" s="21">
        <f t="shared" ref="CV19:CW19" si="184">CV20+CV21</f>
        <v>18351.431124718201</v>
      </c>
      <c r="CW19" s="21">
        <f t="shared" si="184"/>
        <v>21458.604000000003</v>
      </c>
      <c r="CX19" s="21">
        <f t="shared" ref="CX19:CY19" si="185">CX20+CX21</f>
        <v>19293.724000000002</v>
      </c>
      <c r="CY19" s="21">
        <f t="shared" si="185"/>
        <v>19003.213000000003</v>
      </c>
      <c r="CZ19" s="42">
        <f t="shared" ref="CZ19:DA19" si="186">CZ20+CZ21</f>
        <v>18683.603999999999</v>
      </c>
      <c r="DA19" s="42">
        <f t="shared" si="186"/>
        <v>19944.097000000002</v>
      </c>
      <c r="DB19" s="42">
        <f t="shared" ref="DB19:DF19" si="187">DB20+DB21</f>
        <v>19189.521999999997</v>
      </c>
      <c r="DC19" s="42">
        <f t="shared" si="187"/>
        <v>18958.741999999998</v>
      </c>
      <c r="DD19" s="42">
        <f t="shared" si="187"/>
        <v>19158.773000000001</v>
      </c>
      <c r="DE19" s="42">
        <f t="shared" si="187"/>
        <v>25304.444</v>
      </c>
      <c r="DF19" s="42">
        <f t="shared" si="187"/>
        <v>19394.478999999999</v>
      </c>
      <c r="DG19" s="42">
        <f t="shared" ref="DG19:DH19" si="188">DG20+DG21</f>
        <v>19532.010999999999</v>
      </c>
      <c r="DH19" s="42">
        <f t="shared" si="188"/>
        <v>21829.84</v>
      </c>
      <c r="DI19" s="42">
        <f t="shared" ref="DI19:DJ19" si="189">DI20+DI21</f>
        <v>23066.492999999999</v>
      </c>
      <c r="DJ19" s="42">
        <f t="shared" si="189"/>
        <v>22038.356</v>
      </c>
      <c r="DK19" s="42">
        <f t="shared" ref="DK19:DL19" si="190">DK20+DK21</f>
        <v>22092.017</v>
      </c>
      <c r="DL19" s="42">
        <f t="shared" si="190"/>
        <v>21707.087</v>
      </c>
      <c r="DM19" s="42">
        <f t="shared" ref="DM19:DN19" si="191">DM20+DM21</f>
        <v>22127.345000000001</v>
      </c>
      <c r="DN19" s="42">
        <f t="shared" si="191"/>
        <v>21928.13</v>
      </c>
      <c r="DO19" s="42">
        <f t="shared" ref="DO19:DP19" si="192">DO20+DO21</f>
        <v>21478.45</v>
      </c>
      <c r="DP19" s="42">
        <f t="shared" si="192"/>
        <v>22574.94</v>
      </c>
      <c r="DQ19" s="42">
        <f t="shared" ref="DQ19:DR19" si="193">DQ20+DQ21</f>
        <v>40786.178</v>
      </c>
      <c r="DR19" s="42">
        <f t="shared" si="193"/>
        <v>27380.183000000001</v>
      </c>
      <c r="DS19" s="42">
        <f t="shared" ref="DS19:DT19" si="194">DS20+DS21</f>
        <v>26862.366999999998</v>
      </c>
      <c r="DT19" s="42">
        <f t="shared" si="194"/>
        <v>66084.585999999996</v>
      </c>
      <c r="DU19" s="42">
        <f t="shared" ref="DU19:DV19" si="195">DU20+DU21</f>
        <v>37102.495999999999</v>
      </c>
      <c r="DV19" s="42">
        <f t="shared" si="195"/>
        <v>31814.97150698</v>
      </c>
      <c r="DW19" s="42">
        <f t="shared" ref="DW19:DX19" si="196">DW20+DW21</f>
        <v>36139.81</v>
      </c>
      <c r="DX19" s="42">
        <f t="shared" si="196"/>
        <v>37610.993000000002</v>
      </c>
      <c r="DY19" s="42">
        <f t="shared" ref="DY19:DZ19" si="197">DY20+DY21</f>
        <v>33740.218000000001</v>
      </c>
      <c r="DZ19" s="42">
        <f t="shared" si="197"/>
        <v>31455.427</v>
      </c>
      <c r="EA19" s="42">
        <f t="shared" ref="EA19:EB19" si="198">EA20+EA21</f>
        <v>32710.064999999999</v>
      </c>
      <c r="EB19" s="42">
        <f t="shared" si="198"/>
        <v>30258.664129110002</v>
      </c>
      <c r="EC19" s="42">
        <f t="shared" ref="EC19:ED19" si="199">EC20+EC21</f>
        <v>32429.592000000001</v>
      </c>
      <c r="ED19" s="42">
        <f t="shared" si="199"/>
        <v>32361.8626148</v>
      </c>
      <c r="EE19" s="42">
        <f t="shared" ref="EE19:EF19" si="200">EE20+EE21</f>
        <v>32390.846392759999</v>
      </c>
      <c r="EF19" s="42">
        <f t="shared" si="200"/>
        <v>35603.233999999997</v>
      </c>
      <c r="EG19" s="42">
        <f t="shared" ref="EG19:EH19" si="201">EG20+EG21</f>
        <v>38201.963000000003</v>
      </c>
      <c r="EH19" s="42">
        <f t="shared" si="201"/>
        <v>35630.78</v>
      </c>
      <c r="EI19" s="42">
        <f t="shared" ref="EI19:EJ19" si="202">EI20+EI21</f>
        <v>36653.375999999997</v>
      </c>
      <c r="EJ19" s="42">
        <f t="shared" si="202"/>
        <v>36998.612999999998</v>
      </c>
      <c r="EK19" s="42">
        <f t="shared" ref="EK19:EL19" si="203">EK20+EK21</f>
        <v>37249.156999999999</v>
      </c>
      <c r="EL19" s="42">
        <f t="shared" si="203"/>
        <v>36157.428</v>
      </c>
      <c r="EM19" s="42">
        <f t="shared" ref="EM19:EN19" si="204">EM20+EM21</f>
        <v>36353.448000000004</v>
      </c>
      <c r="EN19" s="42">
        <f t="shared" si="204"/>
        <v>35609.652000000002</v>
      </c>
      <c r="EO19" s="42">
        <f t="shared" ref="EO19:EP19" si="205">EO20+EO21</f>
        <v>39555.743999999999</v>
      </c>
      <c r="EP19" s="42">
        <f t="shared" si="205"/>
        <v>37937.334212839996</v>
      </c>
      <c r="EQ19" s="42">
        <f t="shared" ref="EQ19:ER19" si="206">EQ20+EQ21</f>
        <v>36963.928999999996</v>
      </c>
      <c r="ER19" s="42">
        <f t="shared" si="206"/>
        <v>39455.958787159943</v>
      </c>
      <c r="ES19" s="42">
        <f t="shared" ref="ES19:ET19" si="207">ES20+ES21</f>
        <v>42100.017</v>
      </c>
      <c r="ET19" s="42">
        <f t="shared" si="207"/>
        <v>44017.669000000002</v>
      </c>
      <c r="EU19" s="42">
        <f t="shared" ref="EU19:EV19" si="208">EU20+EU21</f>
        <v>41982.146999999997</v>
      </c>
      <c r="EV19" s="42">
        <f t="shared" si="208"/>
        <v>47613.900999999998</v>
      </c>
      <c r="EW19" s="42">
        <f t="shared" ref="EW19:EX19" si="209">EW20+EW21</f>
        <v>40504.519999999997</v>
      </c>
      <c r="EX19" s="42">
        <f t="shared" si="209"/>
        <v>38836.192999999999</v>
      </c>
      <c r="EY19" s="42">
        <f t="shared" ref="EY19:EZ19" si="210">EY20+EY21</f>
        <v>41481.275000000001</v>
      </c>
      <c r="EZ19" s="42">
        <f t="shared" si="210"/>
        <v>43169.900999999998</v>
      </c>
      <c r="FA19" s="42">
        <f t="shared" ref="FA19:FB19" si="211">FA20+FA21</f>
        <v>41455.864000000001</v>
      </c>
      <c r="FB19" s="42">
        <f t="shared" si="211"/>
        <v>44439.161</v>
      </c>
    </row>
    <row r="20" spans="2:158" x14ac:dyDescent="0.35">
      <c r="B20" s="19" t="s">
        <v>45</v>
      </c>
      <c r="C20" s="24" t="s">
        <v>46</v>
      </c>
      <c r="D20" s="17" t="s">
        <v>203</v>
      </c>
      <c r="E20" s="33">
        <v>12454.1</v>
      </c>
      <c r="F20" s="23">
        <v>15227.6</v>
      </c>
      <c r="G20" s="23">
        <v>12220.8</v>
      </c>
      <c r="H20" s="23">
        <v>13569.4</v>
      </c>
      <c r="I20" s="23">
        <v>14518.5</v>
      </c>
      <c r="J20" s="23">
        <v>12218.5</v>
      </c>
      <c r="K20" s="23">
        <v>15497.3</v>
      </c>
      <c r="L20" s="23">
        <v>11871</v>
      </c>
      <c r="M20" s="23">
        <v>12209.5</v>
      </c>
      <c r="N20" s="23">
        <v>11924.6</v>
      </c>
      <c r="O20" s="23">
        <v>12079.5</v>
      </c>
      <c r="P20" s="43">
        <v>12570.8</v>
      </c>
      <c r="Q20" s="23">
        <v>13063.4</v>
      </c>
      <c r="R20" s="23">
        <v>15642.1</v>
      </c>
      <c r="S20" s="23">
        <v>12268.7</v>
      </c>
      <c r="T20" s="23">
        <v>12434.8</v>
      </c>
      <c r="U20" s="23">
        <v>15467.3</v>
      </c>
      <c r="V20" s="23">
        <v>12979.4</v>
      </c>
      <c r="W20" s="23">
        <v>12679.8</v>
      </c>
      <c r="X20" s="23">
        <v>12649.3</v>
      </c>
      <c r="Y20" s="23">
        <v>13694.3</v>
      </c>
      <c r="Z20" s="23">
        <v>12748.5</v>
      </c>
      <c r="AA20" s="23">
        <v>12305.9</v>
      </c>
      <c r="AB20" s="43">
        <v>12825</v>
      </c>
      <c r="AC20" s="23">
        <v>13526.3</v>
      </c>
      <c r="AD20" s="23">
        <v>13374.9</v>
      </c>
      <c r="AE20" s="23">
        <v>13129.5</v>
      </c>
      <c r="AF20" s="23">
        <v>13057.1</v>
      </c>
      <c r="AG20" s="23">
        <v>14770.5</v>
      </c>
      <c r="AH20" s="23">
        <v>12493.7</v>
      </c>
      <c r="AI20" s="23">
        <v>15561.7</v>
      </c>
      <c r="AJ20" s="23">
        <v>14926</v>
      </c>
      <c r="AK20" s="23">
        <v>15787.7</v>
      </c>
      <c r="AL20" s="23">
        <v>14859</v>
      </c>
      <c r="AM20" s="23">
        <v>13522</v>
      </c>
      <c r="AN20" s="43">
        <v>13779</v>
      </c>
      <c r="AO20" s="23">
        <v>14469.178379419584</v>
      </c>
      <c r="AP20" s="23">
        <v>12482.130628312751</v>
      </c>
      <c r="AQ20" s="23">
        <v>13677.180678553748</v>
      </c>
      <c r="AR20" s="23">
        <v>13667.056622233749</v>
      </c>
      <c r="AS20" s="23">
        <v>14415.138967190003</v>
      </c>
      <c r="AT20" s="23">
        <v>13701.441034040001</v>
      </c>
      <c r="AU20" s="23">
        <v>13362.078551647834</v>
      </c>
      <c r="AV20" s="23">
        <v>13601.3</v>
      </c>
      <c r="AW20" s="23">
        <v>13554.2</v>
      </c>
      <c r="AX20" s="23">
        <v>14449.545655600001</v>
      </c>
      <c r="AY20" s="23">
        <v>15171.01759489</v>
      </c>
      <c r="AZ20" s="23">
        <v>13934.403823559998</v>
      </c>
      <c r="BA20" s="23">
        <v>15672.051390999999</v>
      </c>
      <c r="BB20" s="23">
        <v>14003.58785408</v>
      </c>
      <c r="BC20" s="23">
        <v>14111.580209</v>
      </c>
      <c r="BD20" s="23">
        <v>14566.904553760001</v>
      </c>
      <c r="BE20" s="23">
        <v>14178.69523222</v>
      </c>
      <c r="BF20" s="23">
        <v>14281.89361284</v>
      </c>
      <c r="BG20" s="23">
        <v>14673.419634559999</v>
      </c>
      <c r="BH20" s="23">
        <v>13981.424584300001</v>
      </c>
      <c r="BI20" s="23">
        <v>14039.64554048</v>
      </c>
      <c r="BJ20" s="23">
        <v>14104.431878269999</v>
      </c>
      <c r="BK20" s="23">
        <v>13730.141096970001</v>
      </c>
      <c r="BL20" s="23">
        <v>21022.522399229998</v>
      </c>
      <c r="BM20" s="23">
        <v>16208.099379050003</v>
      </c>
      <c r="BN20" s="23">
        <v>14789.096078657083</v>
      </c>
      <c r="BO20" s="23">
        <v>15472.411977786083</v>
      </c>
      <c r="BP20" s="23">
        <v>14804.546855769999</v>
      </c>
      <c r="BQ20" s="23">
        <v>14851.953544</v>
      </c>
      <c r="BR20" s="23">
        <v>14665.115452459999</v>
      </c>
      <c r="BS20" s="23">
        <v>13906.336432</v>
      </c>
      <c r="BT20" s="23">
        <v>15971.176962180001</v>
      </c>
      <c r="BU20" s="23">
        <v>15947.534887759723</v>
      </c>
      <c r="BV20" s="23">
        <v>15478.985666730001</v>
      </c>
      <c r="BW20" s="23">
        <v>16377.302471870518</v>
      </c>
      <c r="BX20" s="23">
        <v>16032.985570829978</v>
      </c>
      <c r="BY20" s="23">
        <v>17299.795937540002</v>
      </c>
      <c r="BZ20" s="23">
        <v>16422</v>
      </c>
      <c r="CA20" s="23">
        <v>16465.71865454</v>
      </c>
      <c r="CB20" s="23">
        <v>15976.364560309999</v>
      </c>
      <c r="CC20" s="23">
        <v>15874.652</v>
      </c>
      <c r="CD20" s="23">
        <v>15718.171897249998</v>
      </c>
      <c r="CE20" s="23">
        <v>16854.982028008399</v>
      </c>
      <c r="CF20" s="23">
        <v>16213.25099817</v>
      </c>
      <c r="CG20" s="23">
        <v>16398.3</v>
      </c>
      <c r="CH20" s="23">
        <v>16096.877948150001</v>
      </c>
      <c r="CI20" s="23">
        <v>16342.42552983</v>
      </c>
      <c r="CJ20" s="23">
        <v>16273.656470170003</v>
      </c>
      <c r="CK20" s="23">
        <v>18344.351763162002</v>
      </c>
      <c r="CL20" s="23">
        <v>15564.1</v>
      </c>
      <c r="CM20" s="23">
        <v>17250.101093879999</v>
      </c>
      <c r="CN20" s="23">
        <v>17846.588915839999</v>
      </c>
      <c r="CO20" s="23">
        <v>16813.729769531001</v>
      </c>
      <c r="CP20" s="23">
        <v>17542.268387399999</v>
      </c>
      <c r="CQ20" s="23">
        <v>17589.710061500002</v>
      </c>
      <c r="CR20" s="23">
        <v>17614.214885410001</v>
      </c>
      <c r="CS20" s="23">
        <v>17175.77224704</v>
      </c>
      <c r="CT20" s="23">
        <v>17496.25534865</v>
      </c>
      <c r="CU20" s="23">
        <v>17726.495583349773</v>
      </c>
      <c r="CV20" s="23">
        <v>17038.592064683362</v>
      </c>
      <c r="CW20" s="23">
        <v>18354.203214460002</v>
      </c>
      <c r="CX20" s="23">
        <v>17845.518217090001</v>
      </c>
      <c r="CY20" s="23">
        <v>17590.269681000002</v>
      </c>
      <c r="CZ20" s="43">
        <v>17229.78701624</v>
      </c>
      <c r="DA20" s="43">
        <v>18486.579318470001</v>
      </c>
      <c r="DB20" s="43">
        <v>17759.237242449999</v>
      </c>
      <c r="DC20" s="43">
        <v>17578.7984744282</v>
      </c>
      <c r="DD20" s="43">
        <v>17705.896732330002</v>
      </c>
      <c r="DE20" s="43">
        <v>23749.40199274</v>
      </c>
      <c r="DF20" s="43">
        <v>17910.110967529999</v>
      </c>
      <c r="DG20" s="43">
        <v>18103.643523209998</v>
      </c>
      <c r="DH20" s="43">
        <v>20366.551913769999</v>
      </c>
      <c r="DI20" s="43">
        <v>21474.568984544498</v>
      </c>
      <c r="DJ20" s="43">
        <v>20545.692560821</v>
      </c>
      <c r="DK20" s="43">
        <v>20639.696414850001</v>
      </c>
      <c r="DL20" s="43">
        <v>20261.45583173</v>
      </c>
      <c r="DM20" s="43">
        <v>20641.022471440003</v>
      </c>
      <c r="DN20" s="43">
        <v>20439.840807150002</v>
      </c>
      <c r="DO20" s="43">
        <v>19955.399810517185</v>
      </c>
      <c r="DP20" s="43">
        <v>21057.726987899998</v>
      </c>
      <c r="DQ20" s="43">
        <v>38649.038661680002</v>
      </c>
      <c r="DR20" s="43">
        <v>25791.643683778002</v>
      </c>
      <c r="DS20" s="43">
        <v>25257.334391617998</v>
      </c>
      <c r="DT20" s="43">
        <v>63171.178975252995</v>
      </c>
      <c r="DU20" s="43">
        <v>33876.983079500002</v>
      </c>
      <c r="DV20" s="43">
        <v>29815.22701608</v>
      </c>
      <c r="DW20" s="43">
        <v>34266.246338619996</v>
      </c>
      <c r="DX20" s="43">
        <v>34902.351467140004</v>
      </c>
      <c r="DY20" s="43">
        <v>31914.362589109998</v>
      </c>
      <c r="DZ20" s="43">
        <v>29312.327599600001</v>
      </c>
      <c r="EA20" s="43">
        <v>30744.953313996</v>
      </c>
      <c r="EB20" s="43">
        <v>28191.347725517204</v>
      </c>
      <c r="EC20" s="43">
        <v>30828.789211560001</v>
      </c>
      <c r="ED20" s="43">
        <v>30164.4674108582</v>
      </c>
      <c r="EE20" s="43">
        <v>30575.43298623</v>
      </c>
      <c r="EF20" s="43">
        <v>33620.688827339996</v>
      </c>
      <c r="EG20" s="43">
        <v>36203.311885940006</v>
      </c>
      <c r="EH20" s="43">
        <v>33533.418876709999</v>
      </c>
      <c r="EI20" s="43">
        <v>34616.379467339997</v>
      </c>
      <c r="EJ20" s="43">
        <v>34899.454329439999</v>
      </c>
      <c r="EK20" s="43">
        <v>35418.073390140002</v>
      </c>
      <c r="EL20" s="43">
        <v>34315.99361636</v>
      </c>
      <c r="EM20" s="43">
        <v>34513.072</v>
      </c>
      <c r="EN20" s="43">
        <v>34524.940999999999</v>
      </c>
      <c r="EO20" s="43">
        <v>37100.438430559996</v>
      </c>
      <c r="EP20" s="43">
        <v>36188.441999999995</v>
      </c>
      <c r="EQ20" s="43">
        <v>34593.980964221999</v>
      </c>
      <c r="ER20" s="43">
        <v>37096.846168181946</v>
      </c>
      <c r="ES20" s="43">
        <v>40532.822999999997</v>
      </c>
      <c r="ET20" s="43">
        <v>41822.287250239999</v>
      </c>
      <c r="EU20" s="43">
        <v>38954.883227119994</v>
      </c>
      <c r="EV20" s="43">
        <v>42997.607754199998</v>
      </c>
      <c r="EW20" s="43">
        <v>37642.382037519994</v>
      </c>
      <c r="EX20" s="43">
        <v>35926.694050129998</v>
      </c>
      <c r="EY20" s="43">
        <v>39421.608</v>
      </c>
      <c r="EZ20" s="43">
        <v>39359.876201539999</v>
      </c>
      <c r="FA20" s="43">
        <v>38663.338175720004</v>
      </c>
      <c r="FB20" s="43">
        <v>41105.725989389997</v>
      </c>
    </row>
    <row r="21" spans="2:158" x14ac:dyDescent="0.35">
      <c r="B21" s="19" t="s">
        <v>47</v>
      </c>
      <c r="C21" s="24" t="s">
        <v>48</v>
      </c>
      <c r="D21" s="17" t="s">
        <v>204</v>
      </c>
      <c r="E21" s="3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4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23">
        <v>0</v>
      </c>
      <c r="AA21" s="23">
        <v>0</v>
      </c>
      <c r="AB21" s="4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v>0</v>
      </c>
      <c r="AM21" s="23">
        <v>0</v>
      </c>
      <c r="AN21" s="43">
        <v>0</v>
      </c>
      <c r="AO21" s="23">
        <v>857.91462058041702</v>
      </c>
      <c r="AP21" s="23">
        <v>1152.8993716872501</v>
      </c>
      <c r="AQ21" s="23">
        <v>1154.79732144625</v>
      </c>
      <c r="AR21" s="23">
        <v>867.27137776625</v>
      </c>
      <c r="AS21" s="23">
        <v>1298.8000000000002</v>
      </c>
      <c r="AT21" s="23">
        <v>1002.03296596</v>
      </c>
      <c r="AU21" s="23">
        <v>992.39544835216702</v>
      </c>
      <c r="AV21" s="23">
        <v>1001.6</v>
      </c>
      <c r="AW21" s="23">
        <v>1010</v>
      </c>
      <c r="AX21" s="23">
        <v>1011.1743444</v>
      </c>
      <c r="AY21" s="23">
        <v>1009.27040511</v>
      </c>
      <c r="AZ21" s="23">
        <v>1225.22617644</v>
      </c>
      <c r="BA21" s="23">
        <v>1220.1376089999999</v>
      </c>
      <c r="BB21" s="23">
        <v>1449.24914592</v>
      </c>
      <c r="BC21" s="23">
        <v>2015.9837910000001</v>
      </c>
      <c r="BD21" s="23">
        <v>1005.7824462399999</v>
      </c>
      <c r="BE21" s="23">
        <v>1026.00576778</v>
      </c>
      <c r="BF21" s="23">
        <v>1010.4823871599999</v>
      </c>
      <c r="BG21" s="23">
        <v>1000.6143654399999</v>
      </c>
      <c r="BH21" s="23">
        <v>1001.9434156999999</v>
      </c>
      <c r="BI21" s="23">
        <v>1032.86845952</v>
      </c>
      <c r="BJ21" s="23">
        <v>1356.1101217299999</v>
      </c>
      <c r="BK21" s="23">
        <v>698.96690302999923</v>
      </c>
      <c r="BL21" s="23">
        <v>2099.0976007700001</v>
      </c>
      <c r="BM21" s="23">
        <v>1139.77062095</v>
      </c>
      <c r="BN21" s="23">
        <v>2849.7752927029173</v>
      </c>
      <c r="BO21" s="23">
        <v>959.12202221391681</v>
      </c>
      <c r="BP21" s="23">
        <v>1052.9051442299999</v>
      </c>
      <c r="BQ21" s="23">
        <v>1030.1974560000001</v>
      </c>
      <c r="BR21" s="23">
        <v>962.22154753999996</v>
      </c>
      <c r="BS21" s="23">
        <v>1024.7735680000001</v>
      </c>
      <c r="BT21" s="23">
        <v>892.55903781999996</v>
      </c>
      <c r="BU21" s="23">
        <v>1251.708112240276</v>
      </c>
      <c r="BV21" s="23">
        <v>1024.6113332700002</v>
      </c>
      <c r="BW21" s="23">
        <v>2069.7405281294832</v>
      </c>
      <c r="BX21" s="23">
        <v>1362.4180578099999</v>
      </c>
      <c r="BY21" s="23">
        <v>1092.8020624599999</v>
      </c>
      <c r="BZ21" s="23">
        <v>2493.9</v>
      </c>
      <c r="CA21" s="23">
        <v>1103.96534546</v>
      </c>
      <c r="CB21" s="23">
        <v>1078.03543969</v>
      </c>
      <c r="CC21" s="23">
        <v>1067.3706</v>
      </c>
      <c r="CD21" s="23">
        <v>1116.1231027499998</v>
      </c>
      <c r="CE21" s="23">
        <v>1083.4239719915599</v>
      </c>
      <c r="CF21" s="23">
        <v>1177.0150018300001</v>
      </c>
      <c r="CG21" s="23">
        <v>1080.7</v>
      </c>
      <c r="CH21" s="23">
        <v>1113.8940518500001</v>
      </c>
      <c r="CI21" s="23">
        <v>1135.4244701699999</v>
      </c>
      <c r="CJ21" s="23">
        <v>2138.7365298300015</v>
      </c>
      <c r="CK21" s="23">
        <v>1122.0202368380001</v>
      </c>
      <c r="CL21" s="23">
        <v>1179.5</v>
      </c>
      <c r="CM21" s="23">
        <v>1172.6919061200001</v>
      </c>
      <c r="CN21" s="23">
        <v>1196.7800841600001</v>
      </c>
      <c r="CO21" s="23">
        <v>1185.9742304690001</v>
      </c>
      <c r="CP21" s="23">
        <v>1178.3236125999999</v>
      </c>
      <c r="CQ21" s="23">
        <v>1246.3869385</v>
      </c>
      <c r="CR21" s="23">
        <v>1276.05211459</v>
      </c>
      <c r="CS21" s="23">
        <v>1509.43375296</v>
      </c>
      <c r="CT21" s="23">
        <v>1306.4276513499999</v>
      </c>
      <c r="CU21" s="23">
        <v>1307.7194166501595</v>
      </c>
      <c r="CV21" s="23">
        <v>1312.8390600348407</v>
      </c>
      <c r="CW21" s="23">
        <v>3104.40078554</v>
      </c>
      <c r="CX21" s="23">
        <v>1448.2057829099999</v>
      </c>
      <c r="CY21" s="23">
        <v>1412.943319</v>
      </c>
      <c r="CZ21" s="43">
        <v>1453.8169837599999</v>
      </c>
      <c r="DA21" s="43">
        <v>1457.5176815300001</v>
      </c>
      <c r="DB21" s="43">
        <v>1430.28475755</v>
      </c>
      <c r="DC21" s="43">
        <v>1379.9435255717999</v>
      </c>
      <c r="DD21" s="43">
        <v>1452.8762676700001</v>
      </c>
      <c r="DE21" s="43">
        <v>1555.04200726</v>
      </c>
      <c r="DF21" s="43">
        <v>1484.3680324699999</v>
      </c>
      <c r="DG21" s="43">
        <v>1428.36747679</v>
      </c>
      <c r="DH21" s="43">
        <v>1463.2880862299999</v>
      </c>
      <c r="DI21" s="43">
        <v>1591.9240154555</v>
      </c>
      <c r="DJ21" s="43">
        <v>1492.6634391789999</v>
      </c>
      <c r="DK21" s="43">
        <v>1452.3205851499999</v>
      </c>
      <c r="DL21" s="43">
        <v>1445.6311682699998</v>
      </c>
      <c r="DM21" s="43">
        <v>1486.3225285600001</v>
      </c>
      <c r="DN21" s="43">
        <v>1488.2891928499998</v>
      </c>
      <c r="DO21" s="43">
        <v>1523.0501894828142</v>
      </c>
      <c r="DP21" s="43">
        <v>1517.2130121</v>
      </c>
      <c r="DQ21" s="43">
        <v>2137.1393383200002</v>
      </c>
      <c r="DR21" s="43">
        <v>1588.5393162220003</v>
      </c>
      <c r="DS21" s="43">
        <v>1605.032608382</v>
      </c>
      <c r="DT21" s="43">
        <v>2913.4070247469999</v>
      </c>
      <c r="DU21" s="43">
        <v>3225.5129205000003</v>
      </c>
      <c r="DV21" s="43">
        <v>1999.7444909000001</v>
      </c>
      <c r="DW21" s="43">
        <v>1873.5636613800002</v>
      </c>
      <c r="DX21" s="43">
        <v>2708.6415328600001</v>
      </c>
      <c r="DY21" s="43">
        <v>1825.8554108899998</v>
      </c>
      <c r="DZ21" s="43">
        <v>2143.0994003999999</v>
      </c>
      <c r="EA21" s="43">
        <v>1965.1116860039999</v>
      </c>
      <c r="EB21" s="43">
        <v>2067.3164035928003</v>
      </c>
      <c r="EC21" s="43">
        <v>1600.8027884399999</v>
      </c>
      <c r="ED21" s="43">
        <v>2197.3952039418</v>
      </c>
      <c r="EE21" s="43">
        <v>1815.41340653</v>
      </c>
      <c r="EF21" s="43">
        <v>1982.5451726599999</v>
      </c>
      <c r="EG21" s="43">
        <v>1998.6511140599998</v>
      </c>
      <c r="EH21" s="43">
        <v>2097.3611232900003</v>
      </c>
      <c r="EI21" s="43">
        <v>2036.99653266</v>
      </c>
      <c r="EJ21" s="43">
        <v>2099.1586705599998</v>
      </c>
      <c r="EK21" s="43">
        <v>1831.08360986</v>
      </c>
      <c r="EL21" s="43">
        <v>1841.4343836400001</v>
      </c>
      <c r="EM21" s="43">
        <v>1840.3760000000002</v>
      </c>
      <c r="EN21" s="43">
        <v>1084.711</v>
      </c>
      <c r="EO21" s="43">
        <v>2455.30556944</v>
      </c>
      <c r="EP21" s="43">
        <v>1748.89221284</v>
      </c>
      <c r="EQ21" s="43">
        <v>2369.9480357779998</v>
      </c>
      <c r="ER21" s="43">
        <v>2359.1126189779998</v>
      </c>
      <c r="ES21" s="43">
        <v>1567.194</v>
      </c>
      <c r="ET21" s="43">
        <v>2195.3817497600003</v>
      </c>
      <c r="EU21" s="43">
        <v>3027.26377288</v>
      </c>
      <c r="EV21" s="43">
        <v>4616.2932457999996</v>
      </c>
      <c r="EW21" s="43">
        <v>2862.1379624800002</v>
      </c>
      <c r="EX21" s="43">
        <v>2909.4989498700002</v>
      </c>
      <c r="EY21" s="43">
        <v>2059.6669999999999</v>
      </c>
      <c r="EZ21" s="43">
        <v>3810.0247984600001</v>
      </c>
      <c r="FA21" s="43">
        <v>2792.5258242800001</v>
      </c>
      <c r="FB21" s="43">
        <v>3333.4350106100001</v>
      </c>
    </row>
    <row r="22" spans="2:158" x14ac:dyDescent="0.35">
      <c r="B22" s="19" t="s">
        <v>49</v>
      </c>
      <c r="C22" s="22" t="s">
        <v>50</v>
      </c>
      <c r="D22" s="17" t="s">
        <v>205</v>
      </c>
      <c r="E22" s="32">
        <f>+E23+E24</f>
        <v>6618.7</v>
      </c>
      <c r="F22" s="21">
        <f t="shared" ref="F22:P22" si="212">+F23+F24</f>
        <v>5215</v>
      </c>
      <c r="G22" s="21">
        <f t="shared" si="212"/>
        <v>11305.1</v>
      </c>
      <c r="H22" s="21">
        <f t="shared" si="212"/>
        <v>7734.4</v>
      </c>
      <c r="I22" s="21">
        <f t="shared" si="212"/>
        <v>12038.9</v>
      </c>
      <c r="J22" s="21">
        <f t="shared" si="212"/>
        <v>6726.0999999999995</v>
      </c>
      <c r="K22" s="21">
        <f t="shared" si="212"/>
        <v>9962.1</v>
      </c>
      <c r="L22" s="21">
        <f t="shared" si="212"/>
        <v>7850.2999999999993</v>
      </c>
      <c r="M22" s="21">
        <f t="shared" si="212"/>
        <v>13854.6</v>
      </c>
      <c r="N22" s="21">
        <f t="shared" si="212"/>
        <v>9076.7000000000007</v>
      </c>
      <c r="O22" s="21">
        <f t="shared" si="212"/>
        <v>13181.7</v>
      </c>
      <c r="P22" s="42">
        <f t="shared" si="212"/>
        <v>6355.9</v>
      </c>
      <c r="Q22" s="21">
        <f>+Q23+Q24</f>
        <v>7874.6</v>
      </c>
      <c r="R22" s="21">
        <f t="shared" ref="R22:AB22" si="213">+R23+R24</f>
        <v>8168.9</v>
      </c>
      <c r="S22" s="21">
        <f t="shared" si="213"/>
        <v>14281.6</v>
      </c>
      <c r="T22" s="21">
        <f t="shared" si="213"/>
        <v>9917.6</v>
      </c>
      <c r="U22" s="21">
        <f t="shared" si="213"/>
        <v>12021.699999999999</v>
      </c>
      <c r="V22" s="21">
        <f t="shared" si="213"/>
        <v>7324.3</v>
      </c>
      <c r="W22" s="21">
        <f t="shared" si="213"/>
        <v>10234.599999999999</v>
      </c>
      <c r="X22" s="21">
        <f t="shared" si="213"/>
        <v>6417</v>
      </c>
      <c r="Y22" s="21">
        <f t="shared" si="213"/>
        <v>15975.2</v>
      </c>
      <c r="Z22" s="21">
        <f t="shared" si="213"/>
        <v>12828.7</v>
      </c>
      <c r="AA22" s="21">
        <f t="shared" si="213"/>
        <v>12201.6</v>
      </c>
      <c r="AB22" s="42">
        <f t="shared" si="213"/>
        <v>7266.9</v>
      </c>
      <c r="AC22" s="21">
        <f>+AC23+AC24</f>
        <v>7375.7</v>
      </c>
      <c r="AD22" s="21">
        <f t="shared" ref="AD22:AN22" si="214">+AD23+AD24</f>
        <v>6926.1</v>
      </c>
      <c r="AE22" s="21">
        <f t="shared" si="214"/>
        <v>15972.7</v>
      </c>
      <c r="AF22" s="21">
        <f t="shared" si="214"/>
        <v>14972</v>
      </c>
      <c r="AG22" s="21">
        <f t="shared" si="214"/>
        <v>11295.900000000001</v>
      </c>
      <c r="AH22" s="21">
        <f t="shared" si="214"/>
        <v>8317.2000000000007</v>
      </c>
      <c r="AI22" s="21">
        <f t="shared" si="214"/>
        <v>7013.5</v>
      </c>
      <c r="AJ22" s="21">
        <f t="shared" si="214"/>
        <v>6531.5</v>
      </c>
      <c r="AK22" s="21">
        <f t="shared" si="214"/>
        <v>12475.3</v>
      </c>
      <c r="AL22" s="21">
        <f t="shared" si="214"/>
        <v>15906.8</v>
      </c>
      <c r="AM22" s="21">
        <f t="shared" si="214"/>
        <v>11814.4</v>
      </c>
      <c r="AN22" s="42">
        <f t="shared" si="214"/>
        <v>7078.5999999999995</v>
      </c>
      <c r="AO22" s="21">
        <f>+AO23+AO24</f>
        <v>15213.782999999999</v>
      </c>
      <c r="AP22" s="21">
        <f t="shared" ref="AP22:AV22" si="215">+AP23+AP24</f>
        <v>6325.4459999999999</v>
      </c>
      <c r="AQ22" s="21">
        <f t="shared" si="215"/>
        <v>12811.07</v>
      </c>
      <c r="AR22" s="21">
        <f t="shared" si="215"/>
        <v>15956.837</v>
      </c>
      <c r="AS22" s="21">
        <f t="shared" si="215"/>
        <v>10837.037</v>
      </c>
      <c r="AT22" s="21">
        <f t="shared" si="215"/>
        <v>10364.485000000001</v>
      </c>
      <c r="AU22" s="21">
        <f t="shared" si="215"/>
        <v>12830.598999999998</v>
      </c>
      <c r="AV22" s="21">
        <f t="shared" si="215"/>
        <v>6641.5</v>
      </c>
      <c r="AW22" s="21">
        <f t="shared" ref="AW22:AX22" si="216">+AW23+AW24</f>
        <v>9296.7000000000007</v>
      </c>
      <c r="AX22" s="21">
        <f t="shared" si="216"/>
        <v>15337.464</v>
      </c>
      <c r="AY22" s="21">
        <f t="shared" ref="AY22:AZ22" si="217">+AY23+AY24</f>
        <v>12049.079</v>
      </c>
      <c r="AZ22" s="21">
        <f t="shared" si="217"/>
        <v>11692.17</v>
      </c>
      <c r="BA22" s="21">
        <f t="shared" ref="BA22:BB22" si="218">+BA23+BA24</f>
        <v>12617.06340692</v>
      </c>
      <c r="BB22" s="21">
        <f t="shared" si="218"/>
        <v>7070.5250823099996</v>
      </c>
      <c r="BC22" s="21">
        <f t="shared" ref="BC22" si="219">+BC23+BC24</f>
        <v>9350.004089779999</v>
      </c>
      <c r="BD22" s="21">
        <f t="shared" ref="BD22:BI22" si="220">+BD23+BD24</f>
        <v>15506.3001024</v>
      </c>
      <c r="BE22" s="21">
        <f t="shared" si="220"/>
        <v>13341.284906679999</v>
      </c>
      <c r="BF22" s="21">
        <f t="shared" si="220"/>
        <v>10867.09766575</v>
      </c>
      <c r="BG22" s="21">
        <f t="shared" si="220"/>
        <v>14493.79711252</v>
      </c>
      <c r="BH22" s="21">
        <f t="shared" si="220"/>
        <v>3785.2225564</v>
      </c>
      <c r="BI22" s="21">
        <f t="shared" si="220"/>
        <v>8188.8071480799999</v>
      </c>
      <c r="BJ22" s="21">
        <f t="shared" ref="BJ22:BK22" si="221">+BJ23+BJ24</f>
        <v>16685.841166859998</v>
      </c>
      <c r="BK22" s="21">
        <f t="shared" si="221"/>
        <v>13481.17304294</v>
      </c>
      <c r="BL22" s="21">
        <f t="shared" ref="BL22:BM22" si="222">+BL23+BL24</f>
        <v>9793.9019460800009</v>
      </c>
      <c r="BM22" s="21">
        <f t="shared" si="222"/>
        <v>13441.68629405</v>
      </c>
      <c r="BN22" s="21">
        <f t="shared" ref="BN22:BO22" si="223">+BN23+BN24</f>
        <v>3903.69491573</v>
      </c>
      <c r="BO22" s="21">
        <f t="shared" si="223"/>
        <v>7470.2599912500009</v>
      </c>
      <c r="BP22" s="21">
        <f t="shared" ref="BP22:BQ22" si="224">+BP23+BP24</f>
        <v>16444.12183706</v>
      </c>
      <c r="BQ22" s="21">
        <f t="shared" si="224"/>
        <v>14135.521249700001</v>
      </c>
      <c r="BR22" s="21">
        <f t="shared" ref="BR22:BS22" si="225">+BR23+BR24</f>
        <v>9003.9889237899988</v>
      </c>
      <c r="BS22" s="21">
        <f t="shared" si="225"/>
        <v>13110.143916569999</v>
      </c>
      <c r="BT22" s="21">
        <f t="shared" ref="BT22:BU22" si="226">+BT23+BT24</f>
        <v>4399.4829168300002</v>
      </c>
      <c r="BU22" s="21">
        <f t="shared" si="226"/>
        <v>6583.6752908999997</v>
      </c>
      <c r="BV22" s="21">
        <f t="shared" ref="BV22:BW22" si="227">+BV23+BV24</f>
        <v>16146.34360889</v>
      </c>
      <c r="BW22" s="21">
        <f t="shared" si="227"/>
        <v>14403.740104369999</v>
      </c>
      <c r="BX22" s="21">
        <f t="shared" ref="BX22:BY22" si="228">+BX23+BX24</f>
        <v>10145.45794765</v>
      </c>
      <c r="BY22" s="21">
        <f t="shared" si="228"/>
        <v>13178.034273320001</v>
      </c>
      <c r="BZ22" s="21">
        <f t="shared" ref="BZ22:CA22" si="229">+BZ23+BZ24</f>
        <v>5206.56383534</v>
      </c>
      <c r="CA22" s="21">
        <f t="shared" si="229"/>
        <v>6721.2639399</v>
      </c>
      <c r="CB22" s="21">
        <f t="shared" ref="CB22:CI22" si="230">+CB23+CB24</f>
        <v>16904.936724309999</v>
      </c>
      <c r="CC22" s="21">
        <f t="shared" si="230"/>
        <v>14403.05767385</v>
      </c>
      <c r="CD22" s="21">
        <f t="shared" si="230"/>
        <v>9861.4440415299996</v>
      </c>
      <c r="CE22" s="21">
        <f t="shared" si="230"/>
        <v>10913.99268275</v>
      </c>
      <c r="CF22" s="21">
        <f t="shared" ref="CF22:CH22" si="231">+CF23+CF24</f>
        <v>5452.9560430399997</v>
      </c>
      <c r="CG22" s="21">
        <f t="shared" si="231"/>
        <v>5935.7029414899998</v>
      </c>
      <c r="CH22" s="21">
        <f t="shared" si="231"/>
        <v>17073.569418210001</v>
      </c>
      <c r="CI22" s="21">
        <f t="shared" si="230"/>
        <v>14697.446833599999</v>
      </c>
      <c r="CJ22" s="21">
        <f t="shared" ref="CJ22:CK22" si="232">+CJ23+CJ24</f>
        <v>11138.361295969991</v>
      </c>
      <c r="CK22" s="21">
        <f t="shared" si="232"/>
        <v>11097.548408729999</v>
      </c>
      <c r="CL22" s="21">
        <f t="shared" ref="CL22:CN22" si="233">+CL23+CL24</f>
        <v>5716.3562415100005</v>
      </c>
      <c r="CM22" s="21">
        <f t="shared" ref="CM22" si="234">+CM23+CM24</f>
        <v>5537.0169843700005</v>
      </c>
      <c r="CN22" s="21">
        <f t="shared" si="233"/>
        <v>17782.676260380002</v>
      </c>
      <c r="CO22" s="21">
        <f t="shared" ref="CO22:CP22" si="235">+CO23+CO24</f>
        <v>14550.339263959999</v>
      </c>
      <c r="CP22" s="21">
        <f t="shared" si="235"/>
        <v>9133.6497455099998</v>
      </c>
      <c r="CQ22" s="21">
        <f t="shared" ref="CQ22:CS22" si="236">+CQ23+CQ24</f>
        <v>11893.186848429999</v>
      </c>
      <c r="CR22" s="21">
        <f t="shared" ref="CR22" si="237">+CR23+CR24</f>
        <v>6336.0943659699997</v>
      </c>
      <c r="CS22" s="21">
        <f t="shared" si="236"/>
        <v>5739.5572173300006</v>
      </c>
      <c r="CT22" s="21">
        <f t="shared" ref="CT22:CU22" si="238">+CT23+CT24</f>
        <v>16858.538850380002</v>
      </c>
      <c r="CU22" s="21">
        <f t="shared" si="238"/>
        <v>14525.12399913001</v>
      </c>
      <c r="CV22" s="21">
        <f t="shared" ref="CV22:CW22" si="239">+CV23+CV24</f>
        <v>9867.8505446099989</v>
      </c>
      <c r="CW22" s="21">
        <f t="shared" si="239"/>
        <v>11900.591064570001</v>
      </c>
      <c r="CX22" s="21">
        <f t="shared" ref="CX22:CY22" si="240">+CX23+CX24</f>
        <v>6899.1065622599999</v>
      </c>
      <c r="CY22" s="21">
        <f t="shared" si="240"/>
        <v>6047.5045456100006</v>
      </c>
      <c r="CZ22" s="42">
        <f t="shared" ref="CZ22:DA22" si="241">+CZ23+CZ24</f>
        <v>17677.742693299999</v>
      </c>
      <c r="DA22" s="42">
        <f t="shared" si="241"/>
        <v>13529.312870230002</v>
      </c>
      <c r="DB22" s="42">
        <f t="shared" ref="DB22:DF22" si="242">+DB23+DB24</f>
        <v>10102.592810229999</v>
      </c>
      <c r="DC22" s="42">
        <f t="shared" si="242"/>
        <v>12239.40011009</v>
      </c>
      <c r="DD22" s="42">
        <f t="shared" si="242"/>
        <v>7176.300021</v>
      </c>
      <c r="DE22" s="42">
        <f t="shared" si="242"/>
        <v>6277.0258461499989</v>
      </c>
      <c r="DF22" s="42">
        <f t="shared" si="242"/>
        <v>17740.629560539997</v>
      </c>
      <c r="DG22" s="42">
        <f t="shared" ref="DG22:DH22" si="243">+DG23+DG24</f>
        <v>16086.92954718</v>
      </c>
      <c r="DH22" s="42">
        <f t="shared" si="243"/>
        <v>11370.59431543</v>
      </c>
      <c r="DI22" s="42">
        <f t="shared" ref="DI22:DJ22" si="244">+DI23+DI24</f>
        <v>12914.551377210002</v>
      </c>
      <c r="DJ22" s="42">
        <f t="shared" si="244"/>
        <v>7449.6013892500014</v>
      </c>
      <c r="DK22" s="42">
        <f t="shared" ref="DK22:DL22" si="245">+DK23+DK24</f>
        <v>8366.9162488400016</v>
      </c>
      <c r="DL22" s="42">
        <f t="shared" si="245"/>
        <v>16279.699876979999</v>
      </c>
      <c r="DM22" s="42">
        <f t="shared" ref="DM22:DN22" si="246">+DM23+DM24</f>
        <v>13689.894666839999</v>
      </c>
      <c r="DN22" s="42">
        <f t="shared" si="246"/>
        <v>12984.338576619997</v>
      </c>
      <c r="DO22" s="42">
        <f t="shared" ref="DO22:DP22" si="247">+DO23+DO24</f>
        <v>13647.805703389999</v>
      </c>
      <c r="DP22" s="42">
        <f t="shared" si="247"/>
        <v>9197.4205968400001</v>
      </c>
      <c r="DQ22" s="42">
        <f t="shared" ref="DQ22:DR22" si="248">+DQ23+DQ24</f>
        <v>9778.8472408399994</v>
      </c>
      <c r="DR22" s="42">
        <f t="shared" si="248"/>
        <v>17663.376744249999</v>
      </c>
      <c r="DS22" s="42">
        <f t="shared" ref="DS22:DT22" si="249">+DS23+DS24</f>
        <v>15253.315850660001</v>
      </c>
      <c r="DT22" s="42">
        <f t="shared" si="249"/>
        <v>14149.19502521</v>
      </c>
      <c r="DU22" s="42">
        <f t="shared" ref="DU22:DV22" si="250">+DU23+DU24</f>
        <v>13765.346506169999</v>
      </c>
      <c r="DV22" s="42">
        <f t="shared" si="250"/>
        <v>10870.011743710002</v>
      </c>
      <c r="DW22" s="42">
        <f t="shared" ref="DW22:DX22" si="251">+DW23+DW24</f>
        <v>10958.66081265</v>
      </c>
      <c r="DX22" s="42">
        <f t="shared" si="251"/>
        <v>17430.499379669996</v>
      </c>
      <c r="DY22" s="42">
        <f t="shared" ref="DY22:DZ22" si="252">+DY23+DY24</f>
        <v>15395.068312939999</v>
      </c>
      <c r="DZ22" s="42">
        <f t="shared" si="252"/>
        <v>15457.28673263</v>
      </c>
      <c r="EA22" s="42">
        <f t="shared" ref="EA22:EB22" si="253">+EA23+EA24</f>
        <v>13955.741176059992</v>
      </c>
      <c r="EB22" s="42">
        <f t="shared" si="253"/>
        <v>14129.823020510004</v>
      </c>
      <c r="EC22" s="42">
        <f t="shared" ref="EC22:ED22" si="254">+EC23+EC24</f>
        <v>10311.237063289998</v>
      </c>
      <c r="ED22" s="42">
        <f t="shared" si="254"/>
        <v>16274.702795000005</v>
      </c>
      <c r="EE22" s="42">
        <f t="shared" ref="EE22:EF22" si="255">+EE23+EE24</f>
        <v>18733.853027429985</v>
      </c>
      <c r="EF22" s="42">
        <f t="shared" si="255"/>
        <v>14883.03944717</v>
      </c>
      <c r="EG22" s="42">
        <f t="shared" ref="EG22:EH22" si="256">+EG23+EG24</f>
        <v>13481.89589851</v>
      </c>
      <c r="EH22" s="42">
        <f t="shared" si="256"/>
        <v>15551.551428879999</v>
      </c>
      <c r="EI22" s="42">
        <f t="shared" ref="EI22:EJ22" si="257">+EI23+EI24</f>
        <v>10701.989461400004</v>
      </c>
      <c r="EJ22" s="42">
        <f t="shared" si="257"/>
        <v>16258.878255689997</v>
      </c>
      <c r="EK22" s="42">
        <f t="shared" ref="EK22:EL22" si="258">+EK23+EK24</f>
        <v>18543.172060929999</v>
      </c>
      <c r="EL22" s="42">
        <f t="shared" si="258"/>
        <v>16198.810941599993</v>
      </c>
      <c r="EM22" s="42">
        <f t="shared" ref="EM22:EN22" si="259">+EM23+EM24</f>
        <v>13434.294125349998</v>
      </c>
      <c r="EN22" s="42">
        <f t="shared" si="259"/>
        <v>15729.248432240001</v>
      </c>
      <c r="EO22" s="42">
        <f t="shared" ref="EO22:EP22" si="260">+EO23+EO24</f>
        <v>11038.26354109</v>
      </c>
      <c r="EP22" s="42">
        <f t="shared" si="260"/>
        <v>15383.9627664</v>
      </c>
      <c r="EQ22" s="42">
        <f t="shared" ref="EQ22:ER22" si="261">+EQ23+EQ24</f>
        <v>17673.04114306</v>
      </c>
      <c r="ER22" s="42">
        <f t="shared" si="261"/>
        <v>16013.61308653</v>
      </c>
      <c r="ES22" s="42">
        <f t="shared" ref="ES22:ET22" si="262">+ES23+ES24</f>
        <v>11374.11815604</v>
      </c>
      <c r="ET22" s="42">
        <f t="shared" si="262"/>
        <v>16231.143917810001</v>
      </c>
      <c r="EU22" s="42">
        <f t="shared" ref="EU22:EV22" si="263">+EU23+EU24</f>
        <v>9488.9631475499991</v>
      </c>
      <c r="EV22" s="42">
        <f t="shared" si="263"/>
        <v>15336.087238559998</v>
      </c>
      <c r="EW22" s="42">
        <f t="shared" ref="EW22:EX22" si="264">+EW23+EW24</f>
        <v>15827.913133560001</v>
      </c>
      <c r="EX22" s="42">
        <f t="shared" si="264"/>
        <v>18531.735567610001</v>
      </c>
      <c r="EY22" s="42">
        <f t="shared" ref="EY22:EZ22" si="265">+EY23+EY24</f>
        <v>11575.102723119999</v>
      </c>
      <c r="EZ22" s="42">
        <f t="shared" si="265"/>
        <v>14324.68527799</v>
      </c>
      <c r="FA22" s="42">
        <f t="shared" ref="FA22:FB22" si="266">+FA23+FA24</f>
        <v>11883.40655924</v>
      </c>
      <c r="FB22" s="42">
        <f t="shared" si="266"/>
        <v>14200.955876670003</v>
      </c>
    </row>
    <row r="23" spans="2:158" x14ac:dyDescent="0.35">
      <c r="B23" s="19" t="s">
        <v>51</v>
      </c>
      <c r="C23" s="24" t="s">
        <v>52</v>
      </c>
      <c r="D23" s="17" t="s">
        <v>206</v>
      </c>
      <c r="E23" s="33">
        <v>4431.3999999999996</v>
      </c>
      <c r="F23" s="23">
        <v>1492.1</v>
      </c>
      <c r="G23" s="23">
        <v>5045.6000000000004</v>
      </c>
      <c r="H23" s="23">
        <v>5270.5</v>
      </c>
      <c r="I23" s="23">
        <v>10331.299999999999</v>
      </c>
      <c r="J23" s="23">
        <v>4156.3999999999996</v>
      </c>
      <c r="K23" s="23">
        <v>5136.3</v>
      </c>
      <c r="L23" s="23">
        <v>3938.1</v>
      </c>
      <c r="M23" s="23">
        <v>7178.3</v>
      </c>
      <c r="N23" s="23">
        <v>6568.2</v>
      </c>
      <c r="O23" s="23">
        <v>11466.5</v>
      </c>
      <c r="P23" s="43">
        <v>3714.2</v>
      </c>
      <c r="Q23" s="23">
        <v>5444.6</v>
      </c>
      <c r="R23" s="23">
        <v>4147.8999999999996</v>
      </c>
      <c r="S23" s="23">
        <v>7417.3</v>
      </c>
      <c r="T23" s="23">
        <v>6613.1</v>
      </c>
      <c r="U23" s="23">
        <v>10176.4</v>
      </c>
      <c r="V23" s="23">
        <v>4422.8</v>
      </c>
      <c r="W23" s="23">
        <v>5422.7</v>
      </c>
      <c r="X23" s="23">
        <v>3948.8</v>
      </c>
      <c r="Y23" s="23">
        <v>7486.7</v>
      </c>
      <c r="Z23" s="23">
        <v>6075.7</v>
      </c>
      <c r="AA23" s="23">
        <v>10432.4</v>
      </c>
      <c r="AB23" s="43">
        <v>4463.7</v>
      </c>
      <c r="AC23" s="23">
        <v>4587.5</v>
      </c>
      <c r="AD23" s="23">
        <v>4345</v>
      </c>
      <c r="AE23" s="23">
        <v>7461.5</v>
      </c>
      <c r="AF23" s="23">
        <v>8181.4</v>
      </c>
      <c r="AG23" s="23">
        <v>9499.2000000000007</v>
      </c>
      <c r="AH23" s="23">
        <v>3844.8</v>
      </c>
      <c r="AI23" s="23">
        <v>4805.1000000000004</v>
      </c>
      <c r="AJ23" s="23">
        <v>3723.4</v>
      </c>
      <c r="AK23" s="23">
        <v>5106.5</v>
      </c>
      <c r="AL23" s="23">
        <v>5927.5</v>
      </c>
      <c r="AM23" s="23">
        <v>9763</v>
      </c>
      <c r="AN23" s="43">
        <v>4146.3999999999996</v>
      </c>
      <c r="AO23" s="23">
        <v>4550.8729999999996</v>
      </c>
      <c r="AP23" s="23">
        <v>3158.5639999999999</v>
      </c>
      <c r="AQ23" s="23">
        <v>5010.4639999999999</v>
      </c>
      <c r="AR23" s="23">
        <v>5614.5029999999997</v>
      </c>
      <c r="AS23" s="23">
        <v>8706.5290000000005</v>
      </c>
      <c r="AT23" s="23">
        <v>3504.3180000000002</v>
      </c>
      <c r="AU23" s="23">
        <v>4562.5569999999998</v>
      </c>
      <c r="AV23" s="23">
        <v>3460.9</v>
      </c>
      <c r="AW23" s="23">
        <v>5912.3</v>
      </c>
      <c r="AX23" s="23">
        <v>4696.4989999999998</v>
      </c>
      <c r="AY23" s="23">
        <v>9700.1869999999999</v>
      </c>
      <c r="AZ23" s="23">
        <v>4666.2700000000004</v>
      </c>
      <c r="BA23" s="23">
        <v>4392.6022455000002</v>
      </c>
      <c r="BB23" s="23">
        <v>4010.81168794</v>
      </c>
      <c r="BC23" s="23">
        <v>5976.1286190999999</v>
      </c>
      <c r="BD23" s="23">
        <v>4728.84586098</v>
      </c>
      <c r="BE23" s="23">
        <v>11059.974203219999</v>
      </c>
      <c r="BF23" s="23">
        <v>3877.5451031100001</v>
      </c>
      <c r="BG23" s="23">
        <v>4510.9381974799999</v>
      </c>
      <c r="BH23" s="23">
        <v>958.67484626999999</v>
      </c>
      <c r="BI23" s="23">
        <v>5968.2710673900001</v>
      </c>
      <c r="BJ23" s="23">
        <v>4276.9226152199999</v>
      </c>
      <c r="BK23" s="23">
        <v>11204.05936435</v>
      </c>
      <c r="BL23" s="23">
        <v>2818.71633036</v>
      </c>
      <c r="BM23" s="23">
        <v>3678.1447992399999</v>
      </c>
      <c r="BN23" s="23">
        <v>1167.82253386</v>
      </c>
      <c r="BO23" s="23">
        <v>5007.7682039700003</v>
      </c>
      <c r="BP23" s="23">
        <v>3253.9354542400001</v>
      </c>
      <c r="BQ23" s="23">
        <v>11519.956058100001</v>
      </c>
      <c r="BR23" s="23">
        <v>1497.8626533500001</v>
      </c>
      <c r="BS23" s="23">
        <v>2629.54061946</v>
      </c>
      <c r="BT23" s="23">
        <v>1346.70109338</v>
      </c>
      <c r="BU23" s="23">
        <v>4390.2507635499996</v>
      </c>
      <c r="BV23" s="23">
        <v>2864.94750595</v>
      </c>
      <c r="BW23" s="23">
        <v>11556.45774921</v>
      </c>
      <c r="BX23" s="23">
        <v>2112.6373735799998</v>
      </c>
      <c r="BY23" s="23">
        <v>2373.6313519400001</v>
      </c>
      <c r="BZ23" s="23">
        <v>1722.68966415</v>
      </c>
      <c r="CA23" s="23">
        <v>4591.0035919900001</v>
      </c>
      <c r="CB23" s="23">
        <v>2968.9537435399998</v>
      </c>
      <c r="CC23" s="23">
        <v>11621.663962340001</v>
      </c>
      <c r="CD23" s="23">
        <v>1593.8182091900001</v>
      </c>
      <c r="CE23" s="23">
        <v>2418.7828721400001</v>
      </c>
      <c r="CF23" s="23">
        <v>1833.9075590299999</v>
      </c>
      <c r="CG23" s="23">
        <v>4380.54862005</v>
      </c>
      <c r="CH23" s="23">
        <v>1135.33761127</v>
      </c>
      <c r="CI23" s="23">
        <v>11939.56058833</v>
      </c>
      <c r="CJ23" s="23">
        <v>1016.23370577999</v>
      </c>
      <c r="CK23" s="23">
        <v>2649.9795119800001</v>
      </c>
      <c r="CL23" s="23">
        <v>2410.7411061600001</v>
      </c>
      <c r="CM23" s="23">
        <v>4225.2166513000002</v>
      </c>
      <c r="CN23" s="23">
        <v>1254.5806390600001</v>
      </c>
      <c r="CO23" s="23">
        <v>11818.292042429999</v>
      </c>
      <c r="CP23" s="23">
        <v>1463.5506578500001</v>
      </c>
      <c r="CQ23" s="23">
        <v>3458.28151385</v>
      </c>
      <c r="CR23" s="23">
        <v>3502.3610116999998</v>
      </c>
      <c r="CS23" s="23">
        <v>4667.9717759300001</v>
      </c>
      <c r="CT23" s="23">
        <v>829.30124019000004</v>
      </c>
      <c r="CU23" s="23">
        <v>12260.71300225</v>
      </c>
      <c r="CV23" s="23">
        <v>1797.62999079</v>
      </c>
      <c r="CW23" s="23">
        <v>3288.4607845999999</v>
      </c>
      <c r="CX23" s="23">
        <v>4080.00659559</v>
      </c>
      <c r="CY23" s="23">
        <v>4947.0040121700004</v>
      </c>
      <c r="CZ23" s="43">
        <v>827.14207775</v>
      </c>
      <c r="DA23" s="43">
        <v>11332.491115710001</v>
      </c>
      <c r="DB23" s="43">
        <v>1841.32397337</v>
      </c>
      <c r="DC23" s="43">
        <v>3613.6378824800013</v>
      </c>
      <c r="DD23" s="43">
        <v>4258.4879252700002</v>
      </c>
      <c r="DE23" s="43">
        <v>5162.9902482399993</v>
      </c>
      <c r="DF23" s="43">
        <v>868.26202018999993</v>
      </c>
      <c r="DG23" s="43">
        <v>11578.49822607</v>
      </c>
      <c r="DH23" s="43">
        <v>2913.5746132399995</v>
      </c>
      <c r="DI23" s="43">
        <v>4266.9922012300003</v>
      </c>
      <c r="DJ23" s="43">
        <v>4402.8557957900002</v>
      </c>
      <c r="DK23" s="43">
        <v>7061.7177837900008</v>
      </c>
      <c r="DL23" s="43">
        <v>1587.0823568600001</v>
      </c>
      <c r="DM23" s="43">
        <v>11070.953071599999</v>
      </c>
      <c r="DN23" s="43">
        <v>4280.62068198</v>
      </c>
      <c r="DO23" s="43">
        <v>4573.4717677999997</v>
      </c>
      <c r="DP23" s="43">
        <v>5064.5695347600004</v>
      </c>
      <c r="DQ23" s="43">
        <v>7609.6658167999994</v>
      </c>
      <c r="DR23" s="43">
        <v>2225.8586882699997</v>
      </c>
      <c r="DS23" s="43">
        <v>11450.803327700001</v>
      </c>
      <c r="DT23" s="43">
        <v>4392.1860500300008</v>
      </c>
      <c r="DU23" s="43">
        <v>3926.7906000799999</v>
      </c>
      <c r="DV23" s="43">
        <v>5635.4254721099996</v>
      </c>
      <c r="DW23" s="43">
        <v>7913.98925607</v>
      </c>
      <c r="DX23" s="43">
        <v>1371.1900822799976</v>
      </c>
      <c r="DY23" s="43">
        <v>11307.99694881</v>
      </c>
      <c r="DZ23" s="43">
        <v>4907.8476602199999</v>
      </c>
      <c r="EA23" s="43">
        <v>3733.8250452499965</v>
      </c>
      <c r="EB23" s="43">
        <v>6177.3815507600029</v>
      </c>
      <c r="EC23" s="43">
        <v>7809.8564254599924</v>
      </c>
      <c r="ED23" s="43">
        <v>1389.9023668600032</v>
      </c>
      <c r="EE23" s="43">
        <v>11792.588823869995</v>
      </c>
      <c r="EF23" s="43">
        <v>4939.0867467600001</v>
      </c>
      <c r="EG23" s="43">
        <v>4112.3165230599998</v>
      </c>
      <c r="EH23" s="43">
        <v>6070.8232237899992</v>
      </c>
      <c r="EI23" s="43">
        <v>8228.8469483800036</v>
      </c>
      <c r="EJ23" s="43">
        <v>1331.7320513399998</v>
      </c>
      <c r="EK23" s="43">
        <v>11720.99839028</v>
      </c>
      <c r="EL23" s="43">
        <v>5993.4572616899932</v>
      </c>
      <c r="EM23" s="43">
        <v>4000.9788647299997</v>
      </c>
      <c r="EN23" s="43">
        <v>6086.6893312599996</v>
      </c>
      <c r="EO23" s="43">
        <v>8789.8939782899997</v>
      </c>
      <c r="EP23" s="43">
        <v>1405.8806129900001</v>
      </c>
      <c r="EQ23" s="43">
        <v>11298.553472729998</v>
      </c>
      <c r="ER23" s="43">
        <v>6308.6080694899993</v>
      </c>
      <c r="ES23" s="43">
        <v>2326.5297550399996</v>
      </c>
      <c r="ET23" s="43">
        <v>8148.2877101400009</v>
      </c>
      <c r="EU23" s="43">
        <v>7570.3822629499982</v>
      </c>
      <c r="EV23" s="43">
        <v>1346.0812122299999</v>
      </c>
      <c r="EW23" s="43">
        <v>12382.790738360001</v>
      </c>
      <c r="EX23" s="43">
        <v>5908.7049848900006</v>
      </c>
      <c r="EY23" s="43">
        <v>1657.3029138299999</v>
      </c>
      <c r="EZ23" s="43">
        <v>8530.8029930499997</v>
      </c>
      <c r="FA23" s="43">
        <v>8894.9286307900002</v>
      </c>
      <c r="FB23" s="43">
        <v>1327.0634119199999</v>
      </c>
    </row>
    <row r="24" spans="2:158" x14ac:dyDescent="0.35">
      <c r="B24" s="19" t="s">
        <v>53</v>
      </c>
      <c r="C24" s="24" t="s">
        <v>54</v>
      </c>
      <c r="D24" s="17" t="s">
        <v>207</v>
      </c>
      <c r="E24" s="33">
        <v>2187.3000000000002</v>
      </c>
      <c r="F24" s="23">
        <v>3722.9</v>
      </c>
      <c r="G24" s="23">
        <v>6259.5</v>
      </c>
      <c r="H24" s="23">
        <v>2463.9</v>
      </c>
      <c r="I24" s="23">
        <v>1707.6</v>
      </c>
      <c r="J24" s="23">
        <v>2569.6999999999998</v>
      </c>
      <c r="K24" s="23">
        <v>4825.8</v>
      </c>
      <c r="L24" s="23">
        <v>3912.2</v>
      </c>
      <c r="M24" s="23">
        <v>6676.3</v>
      </c>
      <c r="N24" s="23">
        <v>2508.5</v>
      </c>
      <c r="O24" s="23">
        <v>1715.2</v>
      </c>
      <c r="P24" s="43">
        <v>2641.7</v>
      </c>
      <c r="Q24" s="23">
        <v>2430</v>
      </c>
      <c r="R24" s="23">
        <v>4021</v>
      </c>
      <c r="S24" s="23">
        <v>6864.3</v>
      </c>
      <c r="T24" s="23">
        <v>3304.5</v>
      </c>
      <c r="U24" s="23">
        <v>1845.3</v>
      </c>
      <c r="V24" s="23">
        <v>2901.5</v>
      </c>
      <c r="W24" s="23">
        <v>4811.8999999999996</v>
      </c>
      <c r="X24" s="23">
        <v>2468.1999999999998</v>
      </c>
      <c r="Y24" s="23">
        <v>8488.5</v>
      </c>
      <c r="Z24" s="23">
        <v>6753</v>
      </c>
      <c r="AA24" s="23">
        <v>1769.2</v>
      </c>
      <c r="AB24" s="43">
        <v>2803.2</v>
      </c>
      <c r="AC24" s="23">
        <v>2788.2</v>
      </c>
      <c r="AD24" s="23">
        <v>2581.1</v>
      </c>
      <c r="AE24" s="23">
        <v>8511.2000000000007</v>
      </c>
      <c r="AF24" s="23">
        <v>6790.6</v>
      </c>
      <c r="AG24" s="23">
        <v>1796.7</v>
      </c>
      <c r="AH24" s="23">
        <v>4472.3999999999996</v>
      </c>
      <c r="AI24" s="23">
        <v>2208.4</v>
      </c>
      <c r="AJ24" s="23">
        <v>2808.1</v>
      </c>
      <c r="AK24" s="23">
        <v>7368.8</v>
      </c>
      <c r="AL24" s="23">
        <v>9979.2999999999993</v>
      </c>
      <c r="AM24" s="23">
        <v>2051.4</v>
      </c>
      <c r="AN24" s="43">
        <v>2932.2</v>
      </c>
      <c r="AO24" s="23">
        <v>10662.91</v>
      </c>
      <c r="AP24" s="23">
        <v>3166.8820000000001</v>
      </c>
      <c r="AQ24" s="23">
        <v>7800.6059999999998</v>
      </c>
      <c r="AR24" s="23">
        <v>10342.334000000001</v>
      </c>
      <c r="AS24" s="23">
        <v>2130.5079999999998</v>
      </c>
      <c r="AT24" s="23">
        <v>6860.1670000000004</v>
      </c>
      <c r="AU24" s="23">
        <v>8268.0419999999995</v>
      </c>
      <c r="AV24" s="23">
        <v>3180.6</v>
      </c>
      <c r="AW24" s="23">
        <v>3384.4</v>
      </c>
      <c r="AX24" s="23">
        <v>10640.965</v>
      </c>
      <c r="AY24" s="23">
        <v>2348.8919999999998</v>
      </c>
      <c r="AZ24" s="23">
        <v>7025.9</v>
      </c>
      <c r="BA24" s="23">
        <v>8224.4611614200003</v>
      </c>
      <c r="BB24" s="23">
        <v>3059.7133943700001</v>
      </c>
      <c r="BC24" s="23">
        <v>3373.87547068</v>
      </c>
      <c r="BD24" s="23">
        <v>10777.45424142</v>
      </c>
      <c r="BE24" s="23">
        <v>2281.3107034599998</v>
      </c>
      <c r="BF24" s="23">
        <v>6989.5525626400004</v>
      </c>
      <c r="BG24" s="23">
        <v>9982.8589150400003</v>
      </c>
      <c r="BH24" s="23">
        <v>2826.5477101299998</v>
      </c>
      <c r="BI24" s="23">
        <v>2220.5360806899998</v>
      </c>
      <c r="BJ24" s="23">
        <v>12408.918551639999</v>
      </c>
      <c r="BK24" s="23">
        <v>2277.1136785899998</v>
      </c>
      <c r="BL24" s="23">
        <v>6975.18561572</v>
      </c>
      <c r="BM24" s="23">
        <v>9763.5414948100006</v>
      </c>
      <c r="BN24" s="23">
        <v>2735.87238187</v>
      </c>
      <c r="BO24" s="23">
        <v>2462.4917872800002</v>
      </c>
      <c r="BP24" s="23">
        <v>13190.18638282</v>
      </c>
      <c r="BQ24" s="23">
        <v>2615.5651916000002</v>
      </c>
      <c r="BR24" s="23">
        <v>7506.1262704399996</v>
      </c>
      <c r="BS24" s="23">
        <v>10480.603297109999</v>
      </c>
      <c r="BT24" s="23">
        <v>3052.78182345</v>
      </c>
      <c r="BU24" s="23">
        <v>2193.4245273500001</v>
      </c>
      <c r="BV24" s="23">
        <v>13281.39610294</v>
      </c>
      <c r="BW24" s="23">
        <v>2847.28235516</v>
      </c>
      <c r="BX24" s="23">
        <v>8032.8205740699996</v>
      </c>
      <c r="BY24" s="23">
        <v>10804.40292138</v>
      </c>
      <c r="BZ24" s="23">
        <v>3483.8741711900002</v>
      </c>
      <c r="CA24" s="23">
        <v>2130.2603479099998</v>
      </c>
      <c r="CB24" s="23">
        <v>13935.982980770001</v>
      </c>
      <c r="CC24" s="23">
        <v>2781.3937115099998</v>
      </c>
      <c r="CD24" s="23">
        <v>8267.6258323399998</v>
      </c>
      <c r="CE24" s="23">
        <v>8495.2098106100002</v>
      </c>
      <c r="CF24" s="23">
        <v>3619.0484840099998</v>
      </c>
      <c r="CG24" s="23">
        <v>1555.1543214400001</v>
      </c>
      <c r="CH24" s="23">
        <v>15938.231806940001</v>
      </c>
      <c r="CI24" s="23">
        <v>2757.88624527</v>
      </c>
      <c r="CJ24" s="23">
        <v>10122.127590190001</v>
      </c>
      <c r="CK24" s="23">
        <v>8447.5688967499991</v>
      </c>
      <c r="CL24" s="23">
        <v>3305.6151353499999</v>
      </c>
      <c r="CM24" s="23">
        <v>1311.8003330700001</v>
      </c>
      <c r="CN24" s="23">
        <v>16528.095621320001</v>
      </c>
      <c r="CO24" s="23">
        <v>2732.0472215300001</v>
      </c>
      <c r="CP24" s="23">
        <v>7670.0990876599999</v>
      </c>
      <c r="CQ24" s="23">
        <v>8434.9053345800003</v>
      </c>
      <c r="CR24" s="23">
        <v>2833.7333542699998</v>
      </c>
      <c r="CS24" s="23">
        <v>1071.5854414</v>
      </c>
      <c r="CT24" s="23">
        <v>16029.237610190001</v>
      </c>
      <c r="CU24" s="23">
        <v>2264.4109968800099</v>
      </c>
      <c r="CV24" s="23">
        <v>8070.2205538199996</v>
      </c>
      <c r="CW24" s="23">
        <v>8612.1302799700006</v>
      </c>
      <c r="CX24" s="23">
        <v>2819.09996667</v>
      </c>
      <c r="CY24" s="23">
        <v>1100.50053344</v>
      </c>
      <c r="CZ24" s="43">
        <v>16850.60061555</v>
      </c>
      <c r="DA24" s="43">
        <v>2196.82175452</v>
      </c>
      <c r="DB24" s="43">
        <v>8261.2688368599993</v>
      </c>
      <c r="DC24" s="43">
        <v>8625.7622276099992</v>
      </c>
      <c r="DD24" s="43">
        <v>2917.8120957299998</v>
      </c>
      <c r="DE24" s="43">
        <v>1114.0355979099998</v>
      </c>
      <c r="DF24" s="43">
        <v>16872.367540349998</v>
      </c>
      <c r="DG24" s="43">
        <v>4508.4313211100007</v>
      </c>
      <c r="DH24" s="43">
        <v>8457.0197021900003</v>
      </c>
      <c r="DI24" s="43">
        <v>8647.5591759800009</v>
      </c>
      <c r="DJ24" s="43">
        <v>3046.7455934600007</v>
      </c>
      <c r="DK24" s="43">
        <v>1305.1984650500001</v>
      </c>
      <c r="DL24" s="43">
        <v>14692.617520119999</v>
      </c>
      <c r="DM24" s="43">
        <v>2618.94159524</v>
      </c>
      <c r="DN24" s="43">
        <v>8703.7178946399981</v>
      </c>
      <c r="DO24" s="43">
        <v>9074.3339355899989</v>
      </c>
      <c r="DP24" s="43">
        <v>4132.8510620799998</v>
      </c>
      <c r="DQ24" s="43">
        <v>2169.1814240400004</v>
      </c>
      <c r="DR24" s="43">
        <v>15437.518055980001</v>
      </c>
      <c r="DS24" s="43">
        <v>3802.5125229599998</v>
      </c>
      <c r="DT24" s="43">
        <v>9757.0089751799987</v>
      </c>
      <c r="DU24" s="43">
        <v>9838.5559060899996</v>
      </c>
      <c r="DV24" s="43">
        <v>5234.5862716000011</v>
      </c>
      <c r="DW24" s="43">
        <v>3044.67155658</v>
      </c>
      <c r="DX24" s="43">
        <v>16059.30929739</v>
      </c>
      <c r="DY24" s="43">
        <v>4087.0713641299999</v>
      </c>
      <c r="DZ24" s="43">
        <v>10549.439072409999</v>
      </c>
      <c r="EA24" s="43">
        <v>10221.916130809996</v>
      </c>
      <c r="EB24" s="43">
        <v>7952.4414697500006</v>
      </c>
      <c r="EC24" s="43">
        <v>2501.380637830006</v>
      </c>
      <c r="ED24" s="43">
        <v>14884.800428140001</v>
      </c>
      <c r="EE24" s="43">
        <v>6941.2642035599893</v>
      </c>
      <c r="EF24" s="43">
        <v>9943.95270041</v>
      </c>
      <c r="EG24" s="43">
        <v>9369.5793754499991</v>
      </c>
      <c r="EH24" s="43">
        <v>9480.7282050899994</v>
      </c>
      <c r="EI24" s="43">
        <v>2473.14251302</v>
      </c>
      <c r="EJ24" s="43">
        <v>14927.146204349998</v>
      </c>
      <c r="EK24" s="43">
        <v>6822.1736706499996</v>
      </c>
      <c r="EL24" s="43">
        <v>10205.35367991</v>
      </c>
      <c r="EM24" s="43">
        <v>9433.3152606199983</v>
      </c>
      <c r="EN24" s="43">
        <v>9642.5591009800009</v>
      </c>
      <c r="EO24" s="43">
        <v>2248.3695628</v>
      </c>
      <c r="EP24" s="43">
        <v>13978.08215341</v>
      </c>
      <c r="EQ24" s="43">
        <v>6374.4876703299997</v>
      </c>
      <c r="ER24" s="43">
        <v>9705.0050170400009</v>
      </c>
      <c r="ES24" s="43">
        <v>9047.5884010000009</v>
      </c>
      <c r="ET24" s="43">
        <v>8082.85620767</v>
      </c>
      <c r="EU24" s="43">
        <v>1918.5808846</v>
      </c>
      <c r="EV24" s="43">
        <v>13990.006026329998</v>
      </c>
      <c r="EW24" s="43">
        <v>3445.1223952</v>
      </c>
      <c r="EX24" s="43">
        <v>12623.030582720001</v>
      </c>
      <c r="EY24" s="43">
        <v>9917.7998092899998</v>
      </c>
      <c r="EZ24" s="43">
        <v>5793.8822849399994</v>
      </c>
      <c r="FA24" s="43">
        <v>2988.4779284500005</v>
      </c>
      <c r="FB24" s="43">
        <v>12873.892464750003</v>
      </c>
    </row>
    <row r="25" spans="2:158" x14ac:dyDescent="0.35">
      <c r="B25" s="19" t="s">
        <v>55</v>
      </c>
      <c r="C25" s="20" t="s">
        <v>56</v>
      </c>
      <c r="D25" s="17" t="s">
        <v>208</v>
      </c>
      <c r="E25" s="32">
        <f>+E26</f>
        <v>2255.8000000000002</v>
      </c>
      <c r="F25" s="21">
        <f t="shared" ref="F25:P25" si="267">+F26</f>
        <v>3388.3</v>
      </c>
      <c r="G25" s="21">
        <f t="shared" si="267"/>
        <v>2966.7</v>
      </c>
      <c r="H25" s="21">
        <f t="shared" si="267"/>
        <v>2686.5</v>
      </c>
      <c r="I25" s="21">
        <f t="shared" si="267"/>
        <v>5258.4</v>
      </c>
      <c r="J25" s="21">
        <f t="shared" si="267"/>
        <v>1140.7</v>
      </c>
      <c r="K25" s="21">
        <f t="shared" si="267"/>
        <v>1816.6</v>
      </c>
      <c r="L25" s="21">
        <f t="shared" si="267"/>
        <v>2502.1999999999998</v>
      </c>
      <c r="M25" s="21">
        <f t="shared" si="267"/>
        <v>1967</v>
      </c>
      <c r="N25" s="21">
        <f t="shared" si="267"/>
        <v>4982.6000000000004</v>
      </c>
      <c r="O25" s="21">
        <f t="shared" si="267"/>
        <v>2126.1</v>
      </c>
      <c r="P25" s="42">
        <f t="shared" si="267"/>
        <v>5898</v>
      </c>
      <c r="Q25" s="21">
        <f>+Q26</f>
        <v>3127.8</v>
      </c>
      <c r="R25" s="21">
        <f t="shared" ref="R25:AB25" si="268">+R26</f>
        <v>1421.4</v>
      </c>
      <c r="S25" s="21">
        <f t="shared" si="268"/>
        <v>1395</v>
      </c>
      <c r="T25" s="21">
        <f t="shared" si="268"/>
        <v>1859</v>
      </c>
      <c r="U25" s="21">
        <f t="shared" si="268"/>
        <v>1651.1</v>
      </c>
      <c r="V25" s="21">
        <f t="shared" si="268"/>
        <v>578.70000000000005</v>
      </c>
      <c r="W25" s="21">
        <f t="shared" si="268"/>
        <v>5590.7</v>
      </c>
      <c r="X25" s="21">
        <f t="shared" si="268"/>
        <v>995.2</v>
      </c>
      <c r="Y25" s="21">
        <f t="shared" si="268"/>
        <v>1668.8</v>
      </c>
      <c r="Z25" s="21">
        <f t="shared" si="268"/>
        <v>440.7</v>
      </c>
      <c r="AA25" s="21">
        <f t="shared" si="268"/>
        <v>3981.3</v>
      </c>
      <c r="AB25" s="42">
        <f t="shared" si="268"/>
        <v>309.5</v>
      </c>
      <c r="AC25" s="21">
        <f>+AC26</f>
        <v>7741</v>
      </c>
      <c r="AD25" s="21">
        <f t="shared" ref="AD25:AN25" si="269">+AD26</f>
        <v>285.60000000000002</v>
      </c>
      <c r="AE25" s="21">
        <f t="shared" si="269"/>
        <v>1179.7</v>
      </c>
      <c r="AF25" s="21">
        <f t="shared" si="269"/>
        <v>309.89999999999998</v>
      </c>
      <c r="AG25" s="21">
        <f t="shared" si="269"/>
        <v>2582.1999999999998</v>
      </c>
      <c r="AH25" s="21">
        <f t="shared" si="269"/>
        <v>630.70000000000005</v>
      </c>
      <c r="AI25" s="21">
        <f t="shared" si="269"/>
        <v>5624.8</v>
      </c>
      <c r="AJ25" s="21">
        <f t="shared" si="269"/>
        <v>2364.8000000000002</v>
      </c>
      <c r="AK25" s="21">
        <f t="shared" si="269"/>
        <v>5298.5</v>
      </c>
      <c r="AL25" s="21">
        <f t="shared" si="269"/>
        <v>488.9</v>
      </c>
      <c r="AM25" s="21">
        <f t="shared" si="269"/>
        <v>2297</v>
      </c>
      <c r="AN25" s="42">
        <f t="shared" si="269"/>
        <v>3944.3</v>
      </c>
      <c r="AO25" s="21">
        <f>+AO26</f>
        <v>1185.2090000000001</v>
      </c>
      <c r="AP25" s="21">
        <f t="shared" ref="AP25:DC25" si="270">+AP26</f>
        <v>451.435</v>
      </c>
      <c r="AQ25" s="21">
        <f t="shared" si="270"/>
        <v>7964.58</v>
      </c>
      <c r="AR25" s="21">
        <f t="shared" si="270"/>
        <v>833.67499999999995</v>
      </c>
      <c r="AS25" s="21">
        <f t="shared" si="270"/>
        <v>2258.1080000000002</v>
      </c>
      <c r="AT25" s="21">
        <f t="shared" si="270"/>
        <v>4001.2890000000002</v>
      </c>
      <c r="AU25" s="21">
        <f t="shared" si="270"/>
        <v>3056.3029999999999</v>
      </c>
      <c r="AV25" s="21">
        <f t="shared" si="270"/>
        <v>3559.2</v>
      </c>
      <c r="AW25" s="21">
        <f t="shared" si="270"/>
        <v>6567.1</v>
      </c>
      <c r="AX25" s="21">
        <f t="shared" si="270"/>
        <v>2657.4009999999998</v>
      </c>
      <c r="AY25" s="21">
        <f t="shared" si="270"/>
        <v>4751.9889999999996</v>
      </c>
      <c r="AZ25" s="21">
        <f t="shared" si="270"/>
        <v>4668.8959999999997</v>
      </c>
      <c r="BA25" s="21">
        <f t="shared" si="270"/>
        <v>1371.2443893699999</v>
      </c>
      <c r="BB25" s="21">
        <f t="shared" si="270"/>
        <v>745.10069792000002</v>
      </c>
      <c r="BC25" s="21">
        <f t="shared" si="270"/>
        <v>3089.4794808699999</v>
      </c>
      <c r="BD25" s="21">
        <f t="shared" si="270"/>
        <v>4095.2479205999998</v>
      </c>
      <c r="BE25" s="21">
        <f t="shared" si="270"/>
        <v>4302.7688244999999</v>
      </c>
      <c r="BF25" s="21">
        <f t="shared" si="270"/>
        <v>4684.0028685200004</v>
      </c>
      <c r="BG25" s="21">
        <f t="shared" si="270"/>
        <v>4810.0410879800002</v>
      </c>
      <c r="BH25" s="21">
        <f t="shared" si="270"/>
        <v>3443.18422586</v>
      </c>
      <c r="BI25" s="21">
        <f t="shared" si="270"/>
        <v>4430.8418493400004</v>
      </c>
      <c r="BJ25" s="21">
        <f t="shared" si="270"/>
        <v>2862.9872442300002</v>
      </c>
      <c r="BK25" s="21">
        <f t="shared" si="270"/>
        <v>5293.3761021500004</v>
      </c>
      <c r="BL25" s="21">
        <f t="shared" si="270"/>
        <v>7677.8268779999999</v>
      </c>
      <c r="BM25" s="21">
        <f t="shared" si="270"/>
        <v>2615.3324814100001</v>
      </c>
      <c r="BN25" s="21">
        <f t="shared" si="270"/>
        <v>3042.6356730000002</v>
      </c>
      <c r="BO25" s="21">
        <f t="shared" si="270"/>
        <v>7199.1512838500003</v>
      </c>
      <c r="BP25" s="21">
        <f t="shared" si="270"/>
        <v>4533.1058371500003</v>
      </c>
      <c r="BQ25" s="21">
        <f t="shared" si="270"/>
        <v>7038.6174599400001</v>
      </c>
      <c r="BR25" s="21">
        <f t="shared" si="270"/>
        <v>4112.0952576600002</v>
      </c>
      <c r="BS25" s="21">
        <f t="shared" si="270"/>
        <v>6894.0933426700003</v>
      </c>
      <c r="BT25" s="21">
        <f t="shared" si="270"/>
        <v>5198.1221321399998</v>
      </c>
      <c r="BU25" s="21">
        <f t="shared" si="270"/>
        <v>4772.7244435599996</v>
      </c>
      <c r="BV25" s="21">
        <f t="shared" si="270"/>
        <v>5202.76951259</v>
      </c>
      <c r="BW25" s="21">
        <f t="shared" si="270"/>
        <v>4855.9500980100001</v>
      </c>
      <c r="BX25" s="21">
        <f t="shared" si="270"/>
        <v>10739.740803590001</v>
      </c>
      <c r="BY25" s="21">
        <f t="shared" si="270"/>
        <v>6091.6670678299997</v>
      </c>
      <c r="BZ25" s="21">
        <f t="shared" si="270"/>
        <v>3577.8373734699999</v>
      </c>
      <c r="CA25" s="21">
        <f t="shared" si="270"/>
        <v>5406.7027257</v>
      </c>
      <c r="CB25" s="21">
        <f t="shared" si="270"/>
        <v>525.96997655999996</v>
      </c>
      <c r="CC25" s="21">
        <f t="shared" si="270"/>
        <v>7574.3813916600002</v>
      </c>
      <c r="CD25" s="21">
        <f t="shared" si="270"/>
        <v>3379.21069278</v>
      </c>
      <c r="CE25" s="21">
        <f t="shared" si="270"/>
        <v>4709.2074803100004</v>
      </c>
      <c r="CF25" s="21">
        <f t="shared" si="270"/>
        <v>1888.0124542900001</v>
      </c>
      <c r="CG25" s="21">
        <f t="shared" si="270"/>
        <v>7060.6509825700005</v>
      </c>
      <c r="CH25" s="21">
        <f t="shared" si="270"/>
        <v>6628.08577436</v>
      </c>
      <c r="CI25" s="21">
        <f t="shared" si="270"/>
        <v>7574.4029047599997</v>
      </c>
      <c r="CJ25" s="21">
        <f t="shared" si="270"/>
        <v>15976.810459619999</v>
      </c>
      <c r="CK25" s="21">
        <f t="shared" si="270"/>
        <v>2670.75211145</v>
      </c>
      <c r="CL25" s="21">
        <f t="shared" si="270"/>
        <v>3580.9665419799999</v>
      </c>
      <c r="CM25" s="21">
        <f t="shared" si="270"/>
        <v>5857.6980722999997</v>
      </c>
      <c r="CN25" s="21">
        <f t="shared" si="270"/>
        <v>3416.2358764199998</v>
      </c>
      <c r="CO25" s="21">
        <f t="shared" si="270"/>
        <v>4408.0965816400003</v>
      </c>
      <c r="CP25" s="21">
        <f t="shared" si="270"/>
        <v>3159.5149679599999</v>
      </c>
      <c r="CQ25" s="21">
        <f t="shared" si="270"/>
        <v>4325.2559839599999</v>
      </c>
      <c r="CR25" s="21">
        <f t="shared" si="270"/>
        <v>3786.1581403700002</v>
      </c>
      <c r="CS25" s="21">
        <f t="shared" si="270"/>
        <v>5225.5354825200002</v>
      </c>
      <c r="CT25" s="21">
        <f t="shared" si="270"/>
        <v>4780.2792699399997</v>
      </c>
      <c r="CU25" s="21">
        <f t="shared" si="270"/>
        <v>3321.5218029099901</v>
      </c>
      <c r="CV25" s="21">
        <f t="shared" si="270"/>
        <v>4652.0792452400001</v>
      </c>
      <c r="CW25" s="21">
        <f t="shared" si="270"/>
        <v>7729.4464073400004</v>
      </c>
      <c r="CX25" s="21">
        <f t="shared" si="270"/>
        <v>4766.7952124800004</v>
      </c>
      <c r="CY25" s="21">
        <f t="shared" si="270"/>
        <v>5472.5811202699997</v>
      </c>
      <c r="CZ25" s="42">
        <f t="shared" si="270"/>
        <v>2826.51755628</v>
      </c>
      <c r="DA25" s="42">
        <f t="shared" si="270"/>
        <v>1664.07711866</v>
      </c>
      <c r="DB25" s="42">
        <f t="shared" si="270"/>
        <v>3295.1019983000001</v>
      </c>
      <c r="DC25" s="42">
        <f t="shared" si="270"/>
        <v>3575.3351409000002</v>
      </c>
      <c r="DD25" s="42">
        <f t="shared" ref="DD25:FB25" si="271">+DD26</f>
        <v>3704.0654045600004</v>
      </c>
      <c r="DE25" s="42">
        <f t="shared" si="271"/>
        <v>1859.2217471499998</v>
      </c>
      <c r="DF25" s="42">
        <f t="shared" si="271"/>
        <v>4504.4233634900002</v>
      </c>
      <c r="DG25" s="42">
        <f t="shared" si="271"/>
        <v>4681.9133015200005</v>
      </c>
      <c r="DH25" s="42">
        <f t="shared" si="271"/>
        <v>6430.7050533199999</v>
      </c>
      <c r="DI25" s="42">
        <f t="shared" si="271"/>
        <v>4016.8892866800002</v>
      </c>
      <c r="DJ25" s="42">
        <f t="shared" si="271"/>
        <v>4869.0417537700005</v>
      </c>
      <c r="DK25" s="42">
        <f t="shared" si="271"/>
        <v>4917.56516637</v>
      </c>
      <c r="DL25" s="42">
        <f t="shared" si="271"/>
        <v>2636.971295879996</v>
      </c>
      <c r="DM25" s="42">
        <f t="shared" si="271"/>
        <v>3811.3488773600002</v>
      </c>
      <c r="DN25" s="42">
        <f t="shared" si="271"/>
        <v>4039.5303955700001</v>
      </c>
      <c r="DO25" s="42">
        <f t="shared" si="271"/>
        <v>3985.5027661700001</v>
      </c>
      <c r="DP25" s="42">
        <f t="shared" si="271"/>
        <v>4441.1775470800003</v>
      </c>
      <c r="DQ25" s="42">
        <f t="shared" si="271"/>
        <v>4468.8680560800003</v>
      </c>
      <c r="DR25" s="42">
        <f t="shared" si="271"/>
        <v>4502.8883118000003</v>
      </c>
      <c r="DS25" s="42">
        <f t="shared" si="271"/>
        <v>1503.97787967</v>
      </c>
      <c r="DT25" s="42">
        <f t="shared" si="271"/>
        <v>9990.7423381600001</v>
      </c>
      <c r="DU25" s="42">
        <f t="shared" si="271"/>
        <v>6569.7533908099995</v>
      </c>
      <c r="DV25" s="42">
        <f t="shared" si="271"/>
        <v>3330.1157808199996</v>
      </c>
      <c r="DW25" s="42">
        <f t="shared" si="271"/>
        <v>2737.4300267200001</v>
      </c>
      <c r="DX25" s="42">
        <f t="shared" si="271"/>
        <v>1965.8800655900022</v>
      </c>
      <c r="DY25" s="42">
        <f t="shared" si="271"/>
        <v>3851.2598572899979</v>
      </c>
      <c r="DZ25" s="42">
        <f t="shared" si="271"/>
        <v>3882.9819054500003</v>
      </c>
      <c r="EA25" s="42">
        <f t="shared" si="271"/>
        <v>4212.2971086299985</v>
      </c>
      <c r="EB25" s="42">
        <f t="shared" si="271"/>
        <v>4643.9114643700022</v>
      </c>
      <c r="EC25" s="42">
        <f t="shared" si="271"/>
        <v>5691.8520796699977</v>
      </c>
      <c r="ED25" s="42">
        <f t="shared" si="271"/>
        <v>7837.6824942900002</v>
      </c>
      <c r="EE25" s="42">
        <f t="shared" si="271"/>
        <v>3677.7314235500021</v>
      </c>
      <c r="EF25" s="42">
        <f t="shared" si="271"/>
        <v>7462.6299116600003</v>
      </c>
      <c r="EG25" s="42">
        <f t="shared" si="271"/>
        <v>3773.9065193199999</v>
      </c>
      <c r="EH25" s="42">
        <f t="shared" si="271"/>
        <v>7570.9037253299985</v>
      </c>
      <c r="EI25" s="42">
        <f t="shared" si="271"/>
        <v>3885.7379915199995</v>
      </c>
      <c r="EJ25" s="42">
        <f t="shared" si="271"/>
        <v>4145.9895592100002</v>
      </c>
      <c r="EK25" s="42">
        <f t="shared" si="271"/>
        <v>3158.9354086900003</v>
      </c>
      <c r="EL25" s="42">
        <f t="shared" si="271"/>
        <v>2185.1484608699957</v>
      </c>
      <c r="EM25" s="42">
        <f t="shared" si="271"/>
        <v>4576.3538593099993</v>
      </c>
      <c r="EN25" s="42">
        <f t="shared" si="271"/>
        <v>3445.9003079700001</v>
      </c>
      <c r="EO25" s="42">
        <f t="shared" si="271"/>
        <v>3965.2368759300002</v>
      </c>
      <c r="EP25" s="42">
        <f t="shared" si="271"/>
        <v>3471.2684934200097</v>
      </c>
      <c r="EQ25" s="42">
        <f t="shared" si="271"/>
        <v>8538.3058984399868</v>
      </c>
      <c r="ER25" s="42">
        <f t="shared" si="271"/>
        <v>8738.1782110900003</v>
      </c>
      <c r="ES25" s="42">
        <f t="shared" si="271"/>
        <v>266.56843652000003</v>
      </c>
      <c r="ET25" s="42">
        <f t="shared" si="271"/>
        <v>5398.5646488800003</v>
      </c>
      <c r="EU25" s="42">
        <f t="shared" si="271"/>
        <v>3143.9496255900003</v>
      </c>
      <c r="EV25" s="42">
        <f t="shared" si="271"/>
        <v>5086.6663429499995</v>
      </c>
      <c r="EW25" s="42">
        <f t="shared" si="271"/>
        <v>3285.6286617299997</v>
      </c>
      <c r="EX25" s="42">
        <f t="shared" si="271"/>
        <v>2020.3820566799989</v>
      </c>
      <c r="EY25" s="42">
        <f t="shared" si="271"/>
        <v>2541.9808042499999</v>
      </c>
      <c r="EZ25" s="42">
        <f t="shared" si="271"/>
        <v>4675.7349390800027</v>
      </c>
      <c r="FA25" s="42">
        <f t="shared" si="271"/>
        <v>4744.3003294</v>
      </c>
      <c r="FB25" s="42">
        <f t="shared" si="271"/>
        <v>3578.5615131399959</v>
      </c>
    </row>
    <row r="26" spans="2:158" x14ac:dyDescent="0.35">
      <c r="B26" s="19" t="s">
        <v>57</v>
      </c>
      <c r="C26" s="22" t="s">
        <v>58</v>
      </c>
      <c r="D26" s="17" t="s">
        <v>209</v>
      </c>
      <c r="E26" s="33">
        <v>2255.8000000000002</v>
      </c>
      <c r="F26" s="23">
        <v>3388.3</v>
      </c>
      <c r="G26" s="23">
        <v>2966.7</v>
      </c>
      <c r="H26" s="23">
        <v>2686.5</v>
      </c>
      <c r="I26" s="23">
        <v>5258.4</v>
      </c>
      <c r="J26" s="23">
        <v>1140.7</v>
      </c>
      <c r="K26" s="23">
        <v>1816.6</v>
      </c>
      <c r="L26" s="23">
        <v>2502.1999999999998</v>
      </c>
      <c r="M26" s="23">
        <v>1967</v>
      </c>
      <c r="N26" s="23">
        <v>4982.6000000000004</v>
      </c>
      <c r="O26" s="23">
        <v>2126.1</v>
      </c>
      <c r="P26" s="43">
        <v>5898</v>
      </c>
      <c r="Q26" s="23">
        <v>3127.8</v>
      </c>
      <c r="R26" s="23">
        <v>1421.4</v>
      </c>
      <c r="S26" s="23">
        <v>1395</v>
      </c>
      <c r="T26" s="23">
        <v>1859</v>
      </c>
      <c r="U26" s="23">
        <v>1651.1</v>
      </c>
      <c r="V26" s="23">
        <v>578.70000000000005</v>
      </c>
      <c r="W26" s="23">
        <v>5590.7</v>
      </c>
      <c r="X26" s="23">
        <v>995.2</v>
      </c>
      <c r="Y26" s="23">
        <v>1668.8</v>
      </c>
      <c r="Z26" s="23">
        <v>440.7</v>
      </c>
      <c r="AA26" s="23">
        <v>3981.3</v>
      </c>
      <c r="AB26" s="43">
        <v>309.5</v>
      </c>
      <c r="AC26" s="23">
        <v>7741</v>
      </c>
      <c r="AD26" s="23">
        <v>285.60000000000002</v>
      </c>
      <c r="AE26" s="23">
        <v>1179.7</v>
      </c>
      <c r="AF26" s="23">
        <v>309.89999999999998</v>
      </c>
      <c r="AG26" s="23">
        <v>2582.1999999999998</v>
      </c>
      <c r="AH26" s="23">
        <v>630.70000000000005</v>
      </c>
      <c r="AI26" s="23">
        <v>5624.8</v>
      </c>
      <c r="AJ26" s="23">
        <v>2364.8000000000002</v>
      </c>
      <c r="AK26" s="23">
        <v>5298.5</v>
      </c>
      <c r="AL26" s="23">
        <v>488.9</v>
      </c>
      <c r="AM26" s="23">
        <v>2297</v>
      </c>
      <c r="AN26" s="43">
        <v>3944.3</v>
      </c>
      <c r="AO26" s="23">
        <v>1185.2090000000001</v>
      </c>
      <c r="AP26" s="23">
        <v>451.435</v>
      </c>
      <c r="AQ26" s="23">
        <v>7964.58</v>
      </c>
      <c r="AR26" s="23">
        <v>833.67499999999995</v>
      </c>
      <c r="AS26" s="23">
        <v>2258.1080000000002</v>
      </c>
      <c r="AT26" s="23">
        <v>4001.2890000000002</v>
      </c>
      <c r="AU26" s="23">
        <v>3056.3029999999999</v>
      </c>
      <c r="AV26" s="23">
        <v>3559.2</v>
      </c>
      <c r="AW26" s="23">
        <v>6567.1</v>
      </c>
      <c r="AX26" s="23">
        <v>2657.4009999999998</v>
      </c>
      <c r="AY26" s="23">
        <v>4751.9889999999996</v>
      </c>
      <c r="AZ26" s="23">
        <v>4668.8959999999997</v>
      </c>
      <c r="BA26" s="23">
        <v>1371.2443893699999</v>
      </c>
      <c r="BB26" s="23">
        <v>745.10069792000002</v>
      </c>
      <c r="BC26" s="23">
        <v>3089.4794808699999</v>
      </c>
      <c r="BD26" s="23">
        <v>4095.2479205999998</v>
      </c>
      <c r="BE26" s="23">
        <v>4302.7688244999999</v>
      </c>
      <c r="BF26" s="23">
        <v>4684.0028685200004</v>
      </c>
      <c r="BG26" s="23">
        <v>4810.0410879800002</v>
      </c>
      <c r="BH26" s="23">
        <v>3443.18422586</v>
      </c>
      <c r="BI26" s="23">
        <v>4430.8418493400004</v>
      </c>
      <c r="BJ26" s="23">
        <v>2862.9872442300002</v>
      </c>
      <c r="BK26" s="23">
        <v>5293.3761021500004</v>
      </c>
      <c r="BL26" s="23">
        <v>7677.8268779999999</v>
      </c>
      <c r="BM26" s="23">
        <v>2615.3324814100001</v>
      </c>
      <c r="BN26" s="23">
        <v>3042.6356730000002</v>
      </c>
      <c r="BO26" s="23">
        <v>7199.1512838500003</v>
      </c>
      <c r="BP26" s="23">
        <v>4533.1058371500003</v>
      </c>
      <c r="BQ26" s="23">
        <v>7038.6174599400001</v>
      </c>
      <c r="BR26" s="23">
        <v>4112.0952576600002</v>
      </c>
      <c r="BS26" s="23">
        <v>6894.0933426700003</v>
      </c>
      <c r="BT26" s="23">
        <v>5198.1221321399998</v>
      </c>
      <c r="BU26" s="23">
        <v>4772.7244435599996</v>
      </c>
      <c r="BV26" s="23">
        <v>5202.76951259</v>
      </c>
      <c r="BW26" s="23">
        <v>4855.9500980100001</v>
      </c>
      <c r="BX26" s="23">
        <v>10739.740803590001</v>
      </c>
      <c r="BY26" s="23">
        <v>6091.6670678299997</v>
      </c>
      <c r="BZ26" s="23">
        <v>3577.8373734699999</v>
      </c>
      <c r="CA26" s="23">
        <v>5406.7027257</v>
      </c>
      <c r="CB26" s="23">
        <v>525.96997655999996</v>
      </c>
      <c r="CC26" s="23">
        <v>7574.3813916600002</v>
      </c>
      <c r="CD26" s="23">
        <v>3379.21069278</v>
      </c>
      <c r="CE26" s="23">
        <v>4709.2074803100004</v>
      </c>
      <c r="CF26" s="23">
        <v>1888.0124542900001</v>
      </c>
      <c r="CG26" s="23">
        <v>7060.6509825700005</v>
      </c>
      <c r="CH26" s="23">
        <v>6628.08577436</v>
      </c>
      <c r="CI26" s="23">
        <v>7574.4029047599997</v>
      </c>
      <c r="CJ26" s="23">
        <v>15976.810459619999</v>
      </c>
      <c r="CK26" s="23">
        <v>2670.75211145</v>
      </c>
      <c r="CL26" s="23">
        <v>3580.9665419799999</v>
      </c>
      <c r="CM26" s="23">
        <v>5857.6980722999997</v>
      </c>
      <c r="CN26" s="23">
        <v>3416.2358764199998</v>
      </c>
      <c r="CO26" s="23">
        <v>4408.0965816400003</v>
      </c>
      <c r="CP26" s="23">
        <v>3159.5149679599999</v>
      </c>
      <c r="CQ26" s="23">
        <v>4325.2559839599999</v>
      </c>
      <c r="CR26" s="23">
        <v>3786.1581403700002</v>
      </c>
      <c r="CS26" s="23">
        <v>5225.5354825200002</v>
      </c>
      <c r="CT26" s="23">
        <v>4780.2792699399997</v>
      </c>
      <c r="CU26" s="23">
        <v>3321.5218029099901</v>
      </c>
      <c r="CV26" s="23">
        <v>4652.0792452400001</v>
      </c>
      <c r="CW26" s="23">
        <v>7729.4464073400004</v>
      </c>
      <c r="CX26" s="23">
        <v>4766.7952124800004</v>
      </c>
      <c r="CY26" s="23">
        <v>5472.5811202699997</v>
      </c>
      <c r="CZ26" s="43">
        <v>2826.51755628</v>
      </c>
      <c r="DA26" s="43">
        <v>1664.07711866</v>
      </c>
      <c r="DB26" s="43">
        <v>3295.1019983000001</v>
      </c>
      <c r="DC26" s="43">
        <v>3575.3351409000002</v>
      </c>
      <c r="DD26" s="43">
        <v>3704.0654045600004</v>
      </c>
      <c r="DE26" s="43">
        <v>1859.2217471499998</v>
      </c>
      <c r="DF26" s="43">
        <v>4504.4233634900002</v>
      </c>
      <c r="DG26" s="43">
        <v>4681.9133015200005</v>
      </c>
      <c r="DH26" s="43">
        <v>6430.7050533199999</v>
      </c>
      <c r="DI26" s="43">
        <v>4016.8892866800002</v>
      </c>
      <c r="DJ26" s="43">
        <v>4869.0417537700005</v>
      </c>
      <c r="DK26" s="43">
        <v>4917.56516637</v>
      </c>
      <c r="DL26" s="43">
        <v>2636.971295879996</v>
      </c>
      <c r="DM26" s="43">
        <v>3811.3488773600002</v>
      </c>
      <c r="DN26" s="43">
        <v>4039.5303955700001</v>
      </c>
      <c r="DO26" s="43">
        <v>3985.5027661700001</v>
      </c>
      <c r="DP26" s="43">
        <v>4441.1775470800003</v>
      </c>
      <c r="DQ26" s="43">
        <v>4468.8680560800003</v>
      </c>
      <c r="DR26" s="43">
        <v>4502.8883118000003</v>
      </c>
      <c r="DS26" s="43">
        <v>1503.97787967</v>
      </c>
      <c r="DT26" s="43">
        <v>9990.7423381600001</v>
      </c>
      <c r="DU26" s="43">
        <v>6569.7533908099995</v>
      </c>
      <c r="DV26" s="43">
        <v>3330.1157808199996</v>
      </c>
      <c r="DW26" s="43">
        <v>2737.4300267200001</v>
      </c>
      <c r="DX26" s="43">
        <v>1965.8800655900022</v>
      </c>
      <c r="DY26" s="43">
        <v>3851.2598572899979</v>
      </c>
      <c r="DZ26" s="43">
        <v>3882.9819054500003</v>
      </c>
      <c r="EA26" s="43">
        <v>4212.2971086299985</v>
      </c>
      <c r="EB26" s="43">
        <v>4643.9114643700022</v>
      </c>
      <c r="EC26" s="43">
        <v>5691.8520796699977</v>
      </c>
      <c r="ED26" s="43">
        <v>7837.6824942900002</v>
      </c>
      <c r="EE26" s="43">
        <v>3677.7314235500021</v>
      </c>
      <c r="EF26" s="43">
        <v>7462.6299116600003</v>
      </c>
      <c r="EG26" s="43">
        <v>3773.9065193199999</v>
      </c>
      <c r="EH26" s="43">
        <v>7570.9037253299985</v>
      </c>
      <c r="EI26" s="43">
        <v>3885.7379915199995</v>
      </c>
      <c r="EJ26" s="43">
        <v>4145.9895592100002</v>
      </c>
      <c r="EK26" s="43">
        <v>3158.9354086900003</v>
      </c>
      <c r="EL26" s="43">
        <v>2185.1484608699957</v>
      </c>
      <c r="EM26" s="43">
        <v>4576.3538593099993</v>
      </c>
      <c r="EN26" s="43">
        <v>3445.9003079700001</v>
      </c>
      <c r="EO26" s="43">
        <v>3965.2368759300002</v>
      </c>
      <c r="EP26" s="43">
        <v>3471.2684934200097</v>
      </c>
      <c r="EQ26" s="43">
        <v>8538.3058984399868</v>
      </c>
      <c r="ER26" s="43">
        <v>8738.1782110900003</v>
      </c>
      <c r="ES26" s="43">
        <v>266.56843652000003</v>
      </c>
      <c r="ET26" s="43">
        <v>5398.5646488800003</v>
      </c>
      <c r="EU26" s="43">
        <v>3143.9496255900003</v>
      </c>
      <c r="EV26" s="43">
        <v>5086.6663429499995</v>
      </c>
      <c r="EW26" s="43">
        <v>3285.6286617299997</v>
      </c>
      <c r="EX26" s="43">
        <v>2020.3820566799989</v>
      </c>
      <c r="EY26" s="43">
        <v>2541.9808042499999</v>
      </c>
      <c r="EZ26" s="43">
        <v>4675.7349390800027</v>
      </c>
      <c r="FA26" s="43">
        <v>4744.3003294</v>
      </c>
      <c r="FB26" s="43">
        <v>3578.5615131399959</v>
      </c>
    </row>
    <row r="27" spans="2:158" x14ac:dyDescent="0.35">
      <c r="B27" s="15" t="s">
        <v>59</v>
      </c>
      <c r="C27" s="16" t="s">
        <v>60</v>
      </c>
      <c r="D27" s="17" t="s">
        <v>210</v>
      </c>
      <c r="E27" s="31">
        <f>+E10-E16</f>
        <v>-638.29999999999927</v>
      </c>
      <c r="F27" s="18">
        <f t="shared" ref="F27:P27" si="272">+F10-F16</f>
        <v>-3364.7000000000007</v>
      </c>
      <c r="G27" s="18">
        <f t="shared" si="272"/>
        <v>-2063.1999999999898</v>
      </c>
      <c r="H27" s="18">
        <f t="shared" si="272"/>
        <v>253.29999999999927</v>
      </c>
      <c r="I27" s="18">
        <f t="shared" si="272"/>
        <v>-11976.400000000001</v>
      </c>
      <c r="J27" s="18">
        <f t="shared" si="272"/>
        <v>7661.7999999999993</v>
      </c>
      <c r="K27" s="18">
        <f t="shared" si="272"/>
        <v>-9420.8999999999942</v>
      </c>
      <c r="L27" s="18">
        <f t="shared" si="272"/>
        <v>-5390.5999999999985</v>
      </c>
      <c r="M27" s="18">
        <f t="shared" si="272"/>
        <v>5321.1999999999971</v>
      </c>
      <c r="N27" s="18">
        <f t="shared" si="272"/>
        <v>-3362.7999999999993</v>
      </c>
      <c r="O27" s="18">
        <f t="shared" si="272"/>
        <v>-1318.2999999999993</v>
      </c>
      <c r="P27" s="41">
        <f t="shared" si="272"/>
        <v>26036.399999999994</v>
      </c>
      <c r="Q27" s="18">
        <f>+Q10-Q16</f>
        <v>-9152.7000000000044</v>
      </c>
      <c r="R27" s="18">
        <f t="shared" ref="R27:AB27" si="273">+R10-R16</f>
        <v>-3453.9000000000015</v>
      </c>
      <c r="S27" s="18">
        <f t="shared" si="273"/>
        <v>1233.5</v>
      </c>
      <c r="T27" s="18">
        <f t="shared" si="273"/>
        <v>-3520.9999999999927</v>
      </c>
      <c r="U27" s="18">
        <f t="shared" si="273"/>
        <v>-9353.2000000000007</v>
      </c>
      <c r="V27" s="18">
        <f t="shared" si="273"/>
        <v>8228.2000000000044</v>
      </c>
      <c r="W27" s="18">
        <f t="shared" si="273"/>
        <v>-7641.799999999992</v>
      </c>
      <c r="X27" s="18">
        <f t="shared" si="273"/>
        <v>2136.8000000000065</v>
      </c>
      <c r="Y27" s="18">
        <f t="shared" si="273"/>
        <v>-3865.7000000000044</v>
      </c>
      <c r="Z27" s="18">
        <f t="shared" si="273"/>
        <v>-3352.7999999999956</v>
      </c>
      <c r="AA27" s="18">
        <f t="shared" si="273"/>
        <v>-9797.5999999999949</v>
      </c>
      <c r="AB27" s="41">
        <f t="shared" si="273"/>
        <v>31269.1</v>
      </c>
      <c r="AC27" s="18">
        <f>+AC10-AC16</f>
        <v>-13337.199999999997</v>
      </c>
      <c r="AD27" s="18">
        <f t="shared" ref="AD27:AN27" si="274">+AD10-AD16</f>
        <v>1836.5000000000036</v>
      </c>
      <c r="AE27" s="18">
        <f t="shared" si="274"/>
        <v>1188.0000000000073</v>
      </c>
      <c r="AF27" s="18">
        <f t="shared" si="274"/>
        <v>-7580.9000000000015</v>
      </c>
      <c r="AG27" s="18">
        <f t="shared" si="274"/>
        <v>-6244.8000000000029</v>
      </c>
      <c r="AH27" s="18">
        <f t="shared" si="274"/>
        <v>10103.400000000001</v>
      </c>
      <c r="AI27" s="18">
        <f t="shared" si="274"/>
        <v>-4070.8000000000029</v>
      </c>
      <c r="AJ27" s="18">
        <f t="shared" si="274"/>
        <v>-4504.8000000000065</v>
      </c>
      <c r="AK27" s="18">
        <f t="shared" si="274"/>
        <v>-2280.9000000000087</v>
      </c>
      <c r="AL27" s="18">
        <f t="shared" si="274"/>
        <v>-12450.099999999991</v>
      </c>
      <c r="AM27" s="18">
        <f t="shared" si="274"/>
        <v>-1137.5999999999985</v>
      </c>
      <c r="AN27" s="41">
        <f t="shared" si="274"/>
        <v>33595.200000000012</v>
      </c>
      <c r="AO27" s="18">
        <f>+AO10-AO16</f>
        <v>-9170.0590000000011</v>
      </c>
      <c r="AP27" s="18">
        <f t="shared" ref="AP27:AV27" si="275">+AP10-AP16</f>
        <v>5162.4169180000026</v>
      </c>
      <c r="AQ27" s="18">
        <f t="shared" si="275"/>
        <v>-3530.7609999999986</v>
      </c>
      <c r="AR27" s="18">
        <f t="shared" si="275"/>
        <v>-6338.1159999999945</v>
      </c>
      <c r="AS27" s="18">
        <f t="shared" si="275"/>
        <v>-5613.4529671900018</v>
      </c>
      <c r="AT27" s="18">
        <f t="shared" si="275"/>
        <v>1541.2250000000131</v>
      </c>
      <c r="AU27" s="18">
        <f t="shared" si="275"/>
        <v>-10175.535000000003</v>
      </c>
      <c r="AV27" s="18">
        <f t="shared" si="275"/>
        <v>744.50000000000728</v>
      </c>
      <c r="AW27" s="18">
        <f t="shared" ref="AW27:AX27" si="276">+AW10-AW16</f>
        <v>3890.6999999999971</v>
      </c>
      <c r="AX27" s="18">
        <f t="shared" si="276"/>
        <v>-5365.9459999999963</v>
      </c>
      <c r="AY27" s="18">
        <f t="shared" ref="AY27:AZ27" si="277">+AY10-AY16</f>
        <v>-6724.9210000000021</v>
      </c>
      <c r="AZ27" s="18">
        <f t="shared" si="277"/>
        <v>32104.067999999985</v>
      </c>
      <c r="BA27" s="18">
        <f t="shared" ref="BA27:BG27" si="278">+BA10-BA16</f>
        <v>-6008.4519098293968</v>
      </c>
      <c r="BB27" s="18">
        <f t="shared" si="278"/>
        <v>1814.0874428258976</v>
      </c>
      <c r="BC27" s="18">
        <f t="shared" si="278"/>
        <v>5793.7335214478007</v>
      </c>
      <c r="BD27" s="18">
        <f t="shared" si="278"/>
        <v>-7578.1506042101901</v>
      </c>
      <c r="BE27" s="18">
        <f t="shared" si="278"/>
        <v>141.38648511299834</v>
      </c>
      <c r="BF27" s="18">
        <f t="shared" si="278"/>
        <v>-625.77791768120369</v>
      </c>
      <c r="BG27" s="18">
        <f t="shared" si="278"/>
        <v>-11314.193201859991</v>
      </c>
      <c r="BH27" s="18">
        <f t="shared" ref="BH27" si="279">+BH10-BH16</f>
        <v>1500.5151702539006</v>
      </c>
      <c r="BI27" s="18">
        <f t="shared" ref="BI27:BM27" si="280">+BI10-BI16</f>
        <v>17598.846026014988</v>
      </c>
      <c r="BJ27" s="18">
        <f t="shared" si="280"/>
        <v>-4944.1230586036982</v>
      </c>
      <c r="BK27" s="18">
        <f t="shared" si="280"/>
        <v>-4988.86466897231</v>
      </c>
      <c r="BL27" s="18">
        <f t="shared" si="280"/>
        <v>17334.413113966206</v>
      </c>
      <c r="BM27" s="18">
        <f t="shared" si="280"/>
        <v>-5706.1391124408692</v>
      </c>
      <c r="BN27" s="18">
        <f>+BN10-BN16</f>
        <v>4113.1522338980067</v>
      </c>
      <c r="BO27" s="18">
        <f t="shared" ref="BO27:BP27" si="281">+BO10-BO16</f>
        <v>8118.4150180195065</v>
      </c>
      <c r="BP27" s="18">
        <f t="shared" si="281"/>
        <v>-9550.0951302798276</v>
      </c>
      <c r="BQ27" s="18">
        <f t="shared" ref="BQ27:BR27" si="282">+BQ10-BQ16</f>
        <v>-10280.498124769001</v>
      </c>
      <c r="BR27" s="18">
        <f t="shared" si="282"/>
        <v>22682.952537440287</v>
      </c>
      <c r="BS27" s="18">
        <f t="shared" ref="BS27:BT27" si="283">+BS10-BS16</f>
        <v>-8101.8693792194972</v>
      </c>
      <c r="BT27" s="18">
        <f t="shared" si="283"/>
        <v>3.3845641654988867</v>
      </c>
      <c r="BU27" s="18">
        <f t="shared" ref="BU27:BV27" si="284">+BU10-BU16</f>
        <v>17912.565043900009</v>
      </c>
      <c r="BV27" s="18">
        <f t="shared" si="284"/>
        <v>-4894.5085998290015</v>
      </c>
      <c r="BW27" s="18">
        <f t="shared" ref="BW27:BX27" si="285">+BW10-BW16</f>
        <v>-8376.8599783016543</v>
      </c>
      <c r="BX27" s="18">
        <f t="shared" si="285"/>
        <v>18467.223853654512</v>
      </c>
      <c r="BY27" s="18">
        <f t="shared" ref="BY27:BZ27" si="286">+BY10-BY16</f>
        <v>-6017.9626734394042</v>
      </c>
      <c r="BZ27" s="18">
        <f t="shared" si="286"/>
        <v>2976.3619677128881</v>
      </c>
      <c r="CA27" s="18">
        <f t="shared" ref="CA27:CB27" si="287">+CA10-CA16</f>
        <v>15861.063184279476</v>
      </c>
      <c r="CB27" s="18">
        <f t="shared" si="287"/>
        <v>-5508.8295838839258</v>
      </c>
      <c r="CC27" s="18">
        <f t="shared" ref="CC27:CI27" si="288">+CC10-CC16</f>
        <v>-9466.8457510575463</v>
      </c>
      <c r="CD27" s="18">
        <f t="shared" ref="CD27:CH27" si="289">+CD10-CD16</f>
        <v>16552.22295878992</v>
      </c>
      <c r="CE27" s="18">
        <f t="shared" si="289"/>
        <v>-6377.3814811821576</v>
      </c>
      <c r="CF27" s="18">
        <f t="shared" si="289"/>
        <v>3410.3260333013968</v>
      </c>
      <c r="CG27" s="18">
        <f t="shared" si="289"/>
        <v>12703.2722521658</v>
      </c>
      <c r="CH27" s="18">
        <f t="shared" si="289"/>
        <v>-11559.794131895898</v>
      </c>
      <c r="CI27" s="18">
        <f t="shared" si="288"/>
        <v>-11846.960820078581</v>
      </c>
      <c r="CJ27" s="18">
        <f t="shared" ref="CJ27:CK27" si="290">+CJ10-CJ16</f>
        <v>18679.288477523303</v>
      </c>
      <c r="CK27" s="18">
        <f t="shared" si="290"/>
        <v>-13130.711770945847</v>
      </c>
      <c r="CL27" s="18">
        <f t="shared" ref="CL27:CN27" si="291">+CL10-CL16</f>
        <v>-9363.2251796080163</v>
      </c>
      <c r="CM27" s="18">
        <f t="shared" ref="CM27" si="292">+CM10-CM16</f>
        <v>-2933.155067246189</v>
      </c>
      <c r="CN27" s="18">
        <f t="shared" si="291"/>
        <v>-25481.119249664203</v>
      </c>
      <c r="CO27" s="18">
        <f t="shared" ref="CO27:CP27" si="293">+CO10-CO16</f>
        <v>-20086.722172905596</v>
      </c>
      <c r="CP27" s="18">
        <f t="shared" si="293"/>
        <v>9697.3127806630146</v>
      </c>
      <c r="CQ27" s="18">
        <f t="shared" ref="CQ27:CS27" si="294">+CQ10-CQ16</f>
        <v>-10812.921771964204</v>
      </c>
      <c r="CR27" s="18">
        <f t="shared" ref="CR27" si="295">+CR10-CR16</f>
        <v>-4376.7556939845017</v>
      </c>
      <c r="CS27" s="18">
        <f t="shared" si="294"/>
        <v>6233.9120210615947</v>
      </c>
      <c r="CT27" s="18">
        <f t="shared" ref="CT27:CU27" si="296">+CT10-CT16</f>
        <v>-7939.8286873788966</v>
      </c>
      <c r="CU27" s="18">
        <f t="shared" si="296"/>
        <v>-8162.1968539640147</v>
      </c>
      <c r="CV27" s="18">
        <f t="shared" ref="CV27:CW27" si="297">+CV10-CV16</f>
        <v>25845.185182380686</v>
      </c>
      <c r="CW27" s="18">
        <f t="shared" si="297"/>
        <v>12034.781484278887</v>
      </c>
      <c r="CX27" s="18">
        <f t="shared" ref="CX27:CY27" si="298">+CX10-CX16</f>
        <v>-7278.5180837775843</v>
      </c>
      <c r="CY27" s="18">
        <f t="shared" si="298"/>
        <v>4961.3093308487005</v>
      </c>
      <c r="CZ27" s="41">
        <f t="shared" ref="CZ27:DA27" si="299">+CZ10-CZ16</f>
        <v>-14028.115327257605</v>
      </c>
      <c r="DA27" s="41">
        <f t="shared" si="299"/>
        <v>-10510.9575518536</v>
      </c>
      <c r="DB27" s="41">
        <f t="shared" ref="DB27:DC27" si="300">+DB10-DB16</f>
        <v>10277.238179897264</v>
      </c>
      <c r="DC27" s="41">
        <f t="shared" si="300"/>
        <v>-14346.942078740634</v>
      </c>
      <c r="DD27" s="41">
        <f t="shared" ref="DD27:DE27" si="301">+DD10-DD16</f>
        <v>4921.0573609199128</v>
      </c>
      <c r="DE27" s="41">
        <f t="shared" si="301"/>
        <v>4945.4430434669921</v>
      </c>
      <c r="DF27" s="41">
        <f t="shared" ref="DF27:DG27" si="302">+DF10-DF16</f>
        <v>-4728.9146332108503</v>
      </c>
      <c r="DG27" s="41">
        <f t="shared" si="302"/>
        <v>-5324.3127812165767</v>
      </c>
      <c r="DH27" s="41">
        <f t="shared" ref="DH27:DI27" si="303">+DH10-DH16</f>
        <v>40407.019708018968</v>
      </c>
      <c r="DI27" s="41">
        <f t="shared" si="303"/>
        <v>-13774.634347761908</v>
      </c>
      <c r="DJ27" s="41">
        <f t="shared" ref="DJ27:DK27" si="304">+DJ10-DJ16</f>
        <v>3734.4877901736982</v>
      </c>
      <c r="DK27" s="41">
        <f t="shared" si="304"/>
        <v>11582.047301201201</v>
      </c>
      <c r="DL27" s="41">
        <f t="shared" ref="DL27:DM27" si="305">+DL10-DL16</f>
        <v>-2037.9801083590937</v>
      </c>
      <c r="DM27" s="41">
        <f t="shared" si="305"/>
        <v>-1762.712454782908</v>
      </c>
      <c r="DN27" s="41">
        <f t="shared" ref="DN27:DO27" si="306">+DN10-DN16</f>
        <v>17003.614371767668</v>
      </c>
      <c r="DO27" s="41">
        <f t="shared" si="306"/>
        <v>-1418.1960402541808</v>
      </c>
      <c r="DP27" s="41">
        <f t="shared" ref="DP27:DQ27" si="307">+DP10-DP16</f>
        <v>5985.643612872489</v>
      </c>
      <c r="DQ27" s="41">
        <f t="shared" si="307"/>
        <v>-4549.2103062579263</v>
      </c>
      <c r="DR27" s="41">
        <f t="shared" ref="DR27:DS27" si="308">+DR10-DR16</f>
        <v>-6186.908566223472</v>
      </c>
      <c r="DS27" s="41">
        <f t="shared" si="308"/>
        <v>1658.8731424692014</v>
      </c>
      <c r="DT27" s="41">
        <f t="shared" ref="DT27:DU27" si="309">+DT10-DT16</f>
        <v>-2643.9051942736696</v>
      </c>
      <c r="DU27" s="41">
        <f t="shared" si="309"/>
        <v>-18148.567862953802</v>
      </c>
      <c r="DV27" s="41">
        <f t="shared" ref="DV27:DW27" si="310">+DV10-DV16</f>
        <v>-412.57251688493125</v>
      </c>
      <c r="DW27" s="41">
        <f t="shared" si="310"/>
        <v>3796.1697436597169</v>
      </c>
      <c r="DX27" s="41">
        <f t="shared" ref="DX27:DY27" si="311">+DX10-DX16</f>
        <v>-3670.0240833025309</v>
      </c>
      <c r="DY27" s="41">
        <f t="shared" si="311"/>
        <v>-15126.664535953081</v>
      </c>
      <c r="DZ27" s="41">
        <f t="shared" ref="DZ27:EA27" si="312">+DZ10-DZ16</f>
        <v>5886.3644452083536</v>
      </c>
      <c r="EA27" s="41">
        <f t="shared" si="312"/>
        <v>-7840.4088833063724</v>
      </c>
      <c r="EB27" s="41">
        <f t="shared" ref="EB27:EC27" si="313">+EB10-EB16</f>
        <v>-1059.0276635492046</v>
      </c>
      <c r="EC27" s="41">
        <f t="shared" si="313"/>
        <v>3329.2965417143278</v>
      </c>
      <c r="ED27" s="41">
        <f t="shared" ref="ED27:EE27" si="314">+ED10-ED16</f>
        <v>1878.5994630234782</v>
      </c>
      <c r="EE27" s="41">
        <f t="shared" si="314"/>
        <v>-13080.803216612694</v>
      </c>
      <c r="EF27" s="41">
        <f t="shared" ref="EF27:EG27" si="315">+EF10-EF16</f>
        <v>45619.913736453571</v>
      </c>
      <c r="EG27" s="41">
        <f t="shared" si="315"/>
        <v>-17722.713498712081</v>
      </c>
      <c r="EH27" s="41">
        <f t="shared" ref="EH27:EI27" si="316">+EH10-EH16</f>
        <v>-10119.237914255718</v>
      </c>
      <c r="EI27" s="41">
        <f t="shared" si="316"/>
        <v>1453.496968070307</v>
      </c>
      <c r="EJ27" s="41">
        <f t="shared" ref="EJ27:EK27" si="317">+EJ10-EJ16</f>
        <v>-7893.3003123299859</v>
      </c>
      <c r="EK27" s="41">
        <f t="shared" si="317"/>
        <v>-22828.305580989923</v>
      </c>
      <c r="EL27" s="41">
        <f t="shared" ref="EL27:EM27" si="318">+EL10-EL16</f>
        <v>2544.9529511223664</v>
      </c>
      <c r="EM27" s="41">
        <f t="shared" si="318"/>
        <v>57962.039001073441</v>
      </c>
      <c r="EN27" s="41">
        <f t="shared" ref="EN27:EO27" si="319">+EN10-EN16</f>
        <v>-23013.624587084814</v>
      </c>
      <c r="EO27" s="41">
        <f t="shared" si="319"/>
        <v>-6831.5574843622308</v>
      </c>
      <c r="EP27" s="41">
        <f t="shared" ref="EP27:EQ27" si="320">+EP10-EP16</f>
        <v>1027.915204838544</v>
      </c>
      <c r="EQ27" s="41">
        <f t="shared" si="320"/>
        <v>-17685.706368426603</v>
      </c>
      <c r="ER27" s="41">
        <f t="shared" ref="ER27:ES27" si="321">+ER10-ER16</f>
        <v>50781.977723465287</v>
      </c>
      <c r="ES27" s="41">
        <f t="shared" si="321"/>
        <v>-15500.604635465992</v>
      </c>
      <c r="ET27" s="41">
        <f t="shared" ref="ET27:EU27" si="322">+ET10-ET16</f>
        <v>-20145.081018050027</v>
      </c>
      <c r="EU27" s="41">
        <f t="shared" si="322"/>
        <v>-2602.4470992255083</v>
      </c>
      <c r="EV27" s="41">
        <f t="shared" ref="EV27:EW27" si="323">+EV10-EV16</f>
        <v>38705.483892878023</v>
      </c>
      <c r="EW27" s="41">
        <f t="shared" si="323"/>
        <v>-18214.806702129063</v>
      </c>
      <c r="EX27" s="41">
        <f t="shared" ref="EX27:EY27" si="324">+EX10-EX16</f>
        <v>2280.4756833900756</v>
      </c>
      <c r="EY27" s="41">
        <f t="shared" si="324"/>
        <v>-19371.60879561906</v>
      </c>
      <c r="EZ27" s="41">
        <f t="shared" ref="EZ27:FA27" si="325">+EZ10-EZ16</f>
        <v>-3854.9392306560621</v>
      </c>
      <c r="FA27" s="41">
        <f t="shared" si="325"/>
        <v>14033.33301281443</v>
      </c>
      <c r="FB27" s="41">
        <f t="shared" ref="FB27" si="326">+FB10-FB16</f>
        <v>-25349.378108013436</v>
      </c>
    </row>
    <row r="28" spans="2:158" s="5" customFormat="1" x14ac:dyDescent="0.35">
      <c r="B28" s="47" t="s">
        <v>70</v>
      </c>
      <c r="C28" s="48" t="s">
        <v>61</v>
      </c>
      <c r="D28" s="49" t="s">
        <v>211</v>
      </c>
      <c r="E28" s="50">
        <f t="shared" ref="E28:P28" si="327">E29+E36</f>
        <v>638.29999999999905</v>
      </c>
      <c r="F28" s="51">
        <f t="shared" si="327"/>
        <v>3364.7000000000007</v>
      </c>
      <c r="G28" s="51">
        <f t="shared" si="327"/>
        <v>2063.1999999999898</v>
      </c>
      <c r="H28" s="51">
        <f t="shared" si="327"/>
        <v>-253.29999999999927</v>
      </c>
      <c r="I28" s="51">
        <f t="shared" si="327"/>
        <v>11976.400000000003</v>
      </c>
      <c r="J28" s="51">
        <f t="shared" si="327"/>
        <v>-7661.7999999999993</v>
      </c>
      <c r="K28" s="51">
        <f t="shared" si="327"/>
        <v>9420.8999999999942</v>
      </c>
      <c r="L28" s="51">
        <f t="shared" si="327"/>
        <v>5390.5999999999995</v>
      </c>
      <c r="M28" s="51">
        <f t="shared" si="327"/>
        <v>-5321.1999999999971</v>
      </c>
      <c r="N28" s="51">
        <f t="shared" si="327"/>
        <v>3362.8</v>
      </c>
      <c r="O28" s="51">
        <f t="shared" si="327"/>
        <v>1318.3000000000011</v>
      </c>
      <c r="P28" s="52">
        <f t="shared" si="327"/>
        <v>-26036.399999999994</v>
      </c>
      <c r="Q28" s="51">
        <f t="shared" ref="Q28:AB28" si="328">Q29+Q36</f>
        <v>9152.7000000000044</v>
      </c>
      <c r="R28" s="51">
        <f t="shared" si="328"/>
        <v>3453.9000000000015</v>
      </c>
      <c r="S28" s="51">
        <f t="shared" si="328"/>
        <v>-1233.5</v>
      </c>
      <c r="T28" s="51">
        <f t="shared" si="328"/>
        <v>3520.9999999999854</v>
      </c>
      <c r="U28" s="51">
        <f t="shared" si="328"/>
        <v>9353.2000000000007</v>
      </c>
      <c r="V28" s="51">
        <f t="shared" si="328"/>
        <v>-8228.2000000000044</v>
      </c>
      <c r="W28" s="51">
        <f t="shared" si="328"/>
        <v>7641.799999999992</v>
      </c>
      <c r="X28" s="51">
        <f t="shared" si="328"/>
        <v>-2136.8000000000065</v>
      </c>
      <c r="Y28" s="51">
        <f t="shared" si="328"/>
        <v>3865.7000000000048</v>
      </c>
      <c r="Z28" s="51">
        <f t="shared" si="328"/>
        <v>3352.7999999999952</v>
      </c>
      <c r="AA28" s="51">
        <f t="shared" si="328"/>
        <v>9797.5999999999949</v>
      </c>
      <c r="AB28" s="52">
        <f t="shared" si="328"/>
        <v>-31269.1</v>
      </c>
      <c r="AC28" s="51">
        <f t="shared" ref="AC28:AN28" si="329">AC29+AC36</f>
        <v>13337.199999999995</v>
      </c>
      <c r="AD28" s="51">
        <f t="shared" si="329"/>
        <v>-1836.5000000000036</v>
      </c>
      <c r="AE28" s="51">
        <f t="shared" si="329"/>
        <v>-1188.0000000000073</v>
      </c>
      <c r="AF28" s="51">
        <f t="shared" si="329"/>
        <v>7580.9000000000015</v>
      </c>
      <c r="AG28" s="51">
        <f t="shared" si="329"/>
        <v>6244.8000000000029</v>
      </c>
      <c r="AH28" s="51">
        <f t="shared" si="329"/>
        <v>-10103.400000000001</v>
      </c>
      <c r="AI28" s="51">
        <f t="shared" si="329"/>
        <v>4070.8000000000025</v>
      </c>
      <c r="AJ28" s="51">
        <f t="shared" si="329"/>
        <v>4504.8000000000065</v>
      </c>
      <c r="AK28" s="51">
        <f t="shared" si="329"/>
        <v>2280.9000000000087</v>
      </c>
      <c r="AL28" s="51">
        <f t="shared" si="329"/>
        <v>12450.099999999991</v>
      </c>
      <c r="AM28" s="51">
        <f t="shared" si="329"/>
        <v>-4933.6000000000004</v>
      </c>
      <c r="AN28" s="52">
        <f t="shared" si="329"/>
        <v>-33595.200000000012</v>
      </c>
      <c r="AO28" s="51">
        <f t="shared" ref="AO28:AV28" si="330">AO29+AO36</f>
        <v>9170.0590000000011</v>
      </c>
      <c r="AP28" s="51">
        <f t="shared" si="330"/>
        <v>-5162.4169180000026</v>
      </c>
      <c r="AQ28" s="51">
        <f t="shared" si="330"/>
        <v>3530.7609999999986</v>
      </c>
      <c r="AR28" s="51">
        <f t="shared" si="330"/>
        <v>-8266.5840000000062</v>
      </c>
      <c r="AS28" s="51">
        <f t="shared" si="330"/>
        <v>5613.4529671900018</v>
      </c>
      <c r="AT28" s="51">
        <f t="shared" si="330"/>
        <v>-1541.2250000000133</v>
      </c>
      <c r="AU28" s="51">
        <f t="shared" si="330"/>
        <v>10175.535000000003</v>
      </c>
      <c r="AV28" s="51">
        <f t="shared" si="330"/>
        <v>-744.50000000000682</v>
      </c>
      <c r="AW28" s="51">
        <f t="shared" ref="AW28" si="331">AW29+AW36</f>
        <v>-3890.699999999998</v>
      </c>
      <c r="AX28" s="51">
        <f t="shared" ref="AX28:BC28" si="332">AX29+AX36</f>
        <v>5365.9459999999972</v>
      </c>
      <c r="AY28" s="51">
        <f t="shared" si="332"/>
        <v>6724.9210000000021</v>
      </c>
      <c r="AZ28" s="51">
        <f t="shared" si="332"/>
        <v>-32104.067999999988</v>
      </c>
      <c r="BA28" s="51">
        <f t="shared" si="332"/>
        <v>6008.4519098293968</v>
      </c>
      <c r="BB28" s="51">
        <f t="shared" si="332"/>
        <v>-1814.0874428258976</v>
      </c>
      <c r="BC28" s="51">
        <f t="shared" si="332"/>
        <v>-5793.7335214478007</v>
      </c>
      <c r="BD28" s="51">
        <f t="shared" ref="BD28:BE28" si="333">BD29+BD36</f>
        <v>-3821.9137911333082</v>
      </c>
      <c r="BE28" s="51">
        <f t="shared" si="333"/>
        <v>-141.38648511299107</v>
      </c>
      <c r="BF28" s="51">
        <f t="shared" ref="BF28:BG28" si="334">BF29+BF36</f>
        <v>625.77791768119687</v>
      </c>
      <c r="BG28" s="51">
        <f t="shared" si="334"/>
        <v>11314.193201859991</v>
      </c>
      <c r="BH28" s="51">
        <f t="shared" ref="BH28:BI28" si="335">BH29+BH36</f>
        <v>-1500.5151702539015</v>
      </c>
      <c r="BI28" s="51">
        <f t="shared" si="335"/>
        <v>-17598.846026014988</v>
      </c>
      <c r="BJ28" s="51">
        <f t="shared" ref="BJ28:BK28" si="336">BJ29+BJ36</f>
        <v>4944.1230586036982</v>
      </c>
      <c r="BK28" s="51">
        <f t="shared" si="336"/>
        <v>4988.86466897231</v>
      </c>
      <c r="BL28" s="51">
        <f t="shared" ref="BL28:BR28" si="337">BL29+BL36</f>
        <v>-3073.7741139662048</v>
      </c>
      <c r="BM28" s="51">
        <f t="shared" si="337"/>
        <v>7706.1391124408701</v>
      </c>
      <c r="BN28" s="51">
        <f t="shared" si="337"/>
        <v>-2961.5063678480064</v>
      </c>
      <c r="BO28" s="51">
        <f t="shared" si="337"/>
        <v>-4118.4150180195065</v>
      </c>
      <c r="BP28" s="51">
        <f t="shared" si="337"/>
        <v>3025.5969514279377</v>
      </c>
      <c r="BQ28" s="51">
        <f t="shared" si="337"/>
        <v>12545.863212389002</v>
      </c>
      <c r="BR28" s="51">
        <f t="shared" si="337"/>
        <v>-22528.317395620288</v>
      </c>
      <c r="BS28" s="51">
        <f t="shared" ref="BS28:BT28" si="338">BS29+BS36</f>
        <v>8266.8693792194972</v>
      </c>
      <c r="BT28" s="51">
        <f t="shared" si="338"/>
        <v>4666.6154358345011</v>
      </c>
      <c r="BU28" s="51">
        <f t="shared" ref="BU28:BV28" si="339">BU29+BU36</f>
        <v>-17831.008665140009</v>
      </c>
      <c r="BV28" s="51">
        <f t="shared" si="339"/>
        <v>-5145.7964001709988</v>
      </c>
      <c r="BW28" s="51">
        <f t="shared" ref="BW28:BX28" si="340">BW29+BW36</f>
        <v>8559.4527489516531</v>
      </c>
      <c r="BX28" s="51">
        <f t="shared" si="340"/>
        <v>-9428.4355474145123</v>
      </c>
      <c r="BY28" s="51">
        <f t="shared" ref="BY28:BZ28" si="341">BY29+BY36</f>
        <v>6064.6626734394031</v>
      </c>
      <c r="BZ28" s="51">
        <f t="shared" si="341"/>
        <v>-2923.807996376388</v>
      </c>
      <c r="CA28" s="51">
        <f t="shared" ref="CA28:CB28" si="342">CA29+CA36</f>
        <v>-17178.994422540105</v>
      </c>
      <c r="CB28" s="51">
        <f t="shared" si="342"/>
        <v>-6511.3575276660767</v>
      </c>
      <c r="CC28" s="51">
        <f t="shared" ref="CC28:CI28" si="343">CC29+CC36</f>
        <v>2730.8052872475464</v>
      </c>
      <c r="CD28" s="51">
        <f t="shared" ref="CD28:CH28" si="344">CD29+CD36</f>
        <v>-57240.57941327992</v>
      </c>
      <c r="CE28" s="51">
        <f t="shared" si="344"/>
        <v>-12870.050539530142</v>
      </c>
      <c r="CF28" s="51">
        <f t="shared" si="344"/>
        <v>3197.7483716186034</v>
      </c>
      <c r="CG28" s="51">
        <f t="shared" si="344"/>
        <v>-5734.0319809657985</v>
      </c>
      <c r="CH28" s="51">
        <f t="shared" si="344"/>
        <v>6603.1254684824071</v>
      </c>
      <c r="CI28" s="51">
        <f t="shared" si="343"/>
        <v>11836.706524413705</v>
      </c>
      <c r="CJ28" s="51">
        <f t="shared" ref="CJ28:CK28" si="345">CJ29+CJ36</f>
        <v>-13620.661781323302</v>
      </c>
      <c r="CK28" s="51">
        <f t="shared" si="345"/>
        <v>15177.149879273697</v>
      </c>
      <c r="CL28" s="51">
        <f t="shared" ref="CL28:CN28" si="346">CL29+CL36</f>
        <v>11549.797429948014</v>
      </c>
      <c r="CM28" s="51">
        <f t="shared" ref="CM28" si="347">CM29+CM36</f>
        <v>5024.3296722761897</v>
      </c>
      <c r="CN28" s="51">
        <f t="shared" si="346"/>
        <v>27581.4858801542</v>
      </c>
      <c r="CO28" s="51">
        <f t="shared" ref="CO28:CP28" si="348">CO29+CO36</f>
        <v>21908.748025404599</v>
      </c>
      <c r="CP28" s="51">
        <f t="shared" si="348"/>
        <v>10611.803933086987</v>
      </c>
      <c r="CQ28" s="51">
        <f t="shared" ref="CQ28:CS28" si="349">CQ29+CQ36</f>
        <v>9980.4274794842058</v>
      </c>
      <c r="CR28" s="51">
        <f t="shared" ref="CR28" si="350">CR29+CR36</f>
        <v>5117.3605198945024</v>
      </c>
      <c r="CS28" s="51">
        <f t="shared" si="349"/>
        <v>-7005.0295776464827</v>
      </c>
      <c r="CT28" s="51">
        <f t="shared" ref="CT28:CU28" si="351">CT29+CT36</f>
        <v>7931.2300607195466</v>
      </c>
      <c r="CU28" s="51">
        <f t="shared" si="351"/>
        <v>9775.9741600740126</v>
      </c>
      <c r="CV28" s="51">
        <f t="shared" ref="CV28:CW28" si="352">CV29+CV36</f>
        <v>-23514.554907040689</v>
      </c>
      <c r="CW28" s="51">
        <f t="shared" si="352"/>
        <v>-12043.820622498035</v>
      </c>
      <c r="CX28" s="51">
        <f t="shared" ref="CX28:CY28" si="353">CX29+CX36</f>
        <v>8746.5733891675864</v>
      </c>
      <c r="CY28" s="51">
        <f t="shared" si="353"/>
        <v>-3101.9314485687009</v>
      </c>
      <c r="CZ28" s="52">
        <f t="shared" ref="CZ28:DA28" si="354">CZ29+CZ36</f>
        <v>17026.818645427604</v>
      </c>
      <c r="DA28" s="52">
        <f t="shared" si="354"/>
        <v>15560.5132220136</v>
      </c>
      <c r="DB28" s="52">
        <f t="shared" ref="DB28:DC28" si="355">DB29+DB36</f>
        <v>-9724.5426443827</v>
      </c>
      <c r="DC28" s="52">
        <f t="shared" si="355"/>
        <v>15930.889582740634</v>
      </c>
      <c r="DD28" s="52">
        <f t="shared" ref="DD28:DE28" si="356">DD29+DD36</f>
        <v>-4943.2946651301445</v>
      </c>
      <c r="DE28" s="52">
        <f t="shared" si="356"/>
        <v>-5724.9179645232743</v>
      </c>
      <c r="DF28" s="52">
        <f t="shared" ref="DF28:DG28" si="357">DF29+DF36</f>
        <v>6219.2551152908491</v>
      </c>
      <c r="DG28" s="52">
        <f t="shared" si="357"/>
        <v>6114.8612536265755</v>
      </c>
      <c r="DH28" s="52">
        <f t="shared" ref="DH28:DI28" si="358">DH29+DH36</f>
        <v>-39389.593202968972</v>
      </c>
      <c r="DI28" s="52">
        <f t="shared" si="358"/>
        <v>13669.333321341908</v>
      </c>
      <c r="DJ28" s="52">
        <f t="shared" ref="DJ28:DK28" si="359">DJ29+DJ36</f>
        <v>-3878.669890613698</v>
      </c>
      <c r="DK28" s="52">
        <f t="shared" si="359"/>
        <v>-13176.661520571201</v>
      </c>
      <c r="DL28" s="52">
        <f t="shared" ref="DL28:DM28" si="360">DL29+DL36</f>
        <v>443.36588898909395</v>
      </c>
      <c r="DM28" s="52">
        <f t="shared" si="360"/>
        <v>1582.3711862129076</v>
      </c>
      <c r="DN28" s="52">
        <f t="shared" ref="DN28:DO28" si="361">DN29+DN36</f>
        <v>-17511.278751947666</v>
      </c>
      <c r="DO28" s="52">
        <f t="shared" si="361"/>
        <v>1229.6748905741806</v>
      </c>
      <c r="DP28" s="52">
        <f t="shared" ref="DP28:DQ28" si="362">DP29+DP36</f>
        <v>-6224.4667481124898</v>
      </c>
      <c r="DQ28" s="52">
        <f t="shared" si="362"/>
        <v>3872.2091131361522</v>
      </c>
      <c r="DR28" s="52">
        <f t="shared" ref="DR28:DS28" si="363">DR29+DR36</f>
        <v>6005.863635853475</v>
      </c>
      <c r="DS28" s="52">
        <f t="shared" si="363"/>
        <v>-1900.2136744192017</v>
      </c>
      <c r="DT28" s="52">
        <f t="shared" ref="DT28:DU28" si="364">DT29+DT36</f>
        <v>2213.8284247196657</v>
      </c>
      <c r="DU28" s="52">
        <f t="shared" si="364"/>
        <v>17678.500913293799</v>
      </c>
      <c r="DV28" s="52">
        <f t="shared" ref="DV28:DW28" si="365">DV29+DV36</f>
        <v>175.1260609449314</v>
      </c>
      <c r="DW28" s="52">
        <f t="shared" si="365"/>
        <v>-2816.308229679717</v>
      </c>
      <c r="DX28" s="52">
        <f t="shared" ref="DX28:DY28" si="366">DX29+DX36</f>
        <v>6482.9195971125264</v>
      </c>
      <c r="DY28" s="52">
        <f t="shared" si="366"/>
        <v>14804.03849995308</v>
      </c>
      <c r="DZ28" s="52">
        <f t="shared" ref="DZ28:EA28" si="367">DZ29+DZ36</f>
        <v>-7040.9457581031602</v>
      </c>
      <c r="EA28" s="52">
        <f t="shared" si="367"/>
        <v>7241.4402579763737</v>
      </c>
      <c r="EB28" s="52">
        <f t="shared" ref="EB28:EC28" si="368">EB29+EB36</f>
        <v>-12747.807845155694</v>
      </c>
      <c r="EC28" s="52">
        <f t="shared" si="368"/>
        <v>634.66410753527089</v>
      </c>
      <c r="ED28" s="52">
        <f t="shared" ref="ED28:EE28" si="369">ED29+ED36</f>
        <v>-2846.9109532236907</v>
      </c>
      <c r="EE28" s="52">
        <f t="shared" si="369"/>
        <v>12851.509001662693</v>
      </c>
      <c r="EF28" s="52">
        <f t="shared" ref="EF28:EG28" si="370">EF29+EF36</f>
        <v>-45877.924368503569</v>
      </c>
      <c r="EG28" s="52">
        <f t="shared" si="370"/>
        <v>17229.826432355789</v>
      </c>
      <c r="EH28" s="52">
        <f t="shared" ref="EH28:EI28" si="371">EH29+EH36</f>
        <v>9836.066069735718</v>
      </c>
      <c r="EI28" s="52">
        <f t="shared" si="371"/>
        <v>-3787.1712024786757</v>
      </c>
      <c r="EJ28" s="52">
        <f t="shared" ref="EJ28:EK28" si="372">EJ29+EJ36</f>
        <v>7308.5454741199901</v>
      </c>
      <c r="EK28" s="52">
        <f t="shared" si="372"/>
        <v>22590.408927399927</v>
      </c>
      <c r="EL28" s="52">
        <f t="shared" ref="EL28:EM28" si="373">EL29+EL36</f>
        <v>-2668.2440954106787</v>
      </c>
      <c r="EM28" s="52">
        <f t="shared" si="373"/>
        <v>-58778.360110106012</v>
      </c>
      <c r="EN28" s="52">
        <f t="shared" ref="EN28:EO28" si="374">EN29+EN36</f>
        <v>13228.848228974814</v>
      </c>
      <c r="EO28" s="52">
        <f t="shared" si="374"/>
        <v>6174.7464194422719</v>
      </c>
      <c r="EP28" s="52">
        <f t="shared" ref="EP28:EQ28" si="375">EP29+EP36</f>
        <v>-1943.969435068544</v>
      </c>
      <c r="EQ28" s="52">
        <f t="shared" si="375"/>
        <v>17411.203144086598</v>
      </c>
      <c r="ER28" s="52">
        <f t="shared" ref="ER28:ES28" si="376">ER29+ER36</f>
        <v>-51175.611274995281</v>
      </c>
      <c r="ES28" s="52">
        <f t="shared" si="376"/>
        <v>14994.619691215992</v>
      </c>
      <c r="ET28" s="52">
        <f t="shared" ref="ET28:EU28" si="377">ET29+ET36</f>
        <v>19867.224831810025</v>
      </c>
      <c r="EU28" s="52">
        <f t="shared" si="377"/>
        <v>1949.0300676955067</v>
      </c>
      <c r="EV28" s="52">
        <f t="shared" ref="EV28:EW28" si="378">EV29+EV36</f>
        <v>-39111.190433278025</v>
      </c>
      <c r="EW28" s="52">
        <f t="shared" si="378"/>
        <v>19518.95522817906</v>
      </c>
      <c r="EX28" s="52">
        <f t="shared" ref="EX28:EY28" si="379">EX29+EX36</f>
        <v>-1850.4130956700747</v>
      </c>
      <c r="EY28" s="52">
        <f t="shared" si="379"/>
        <v>18937.745312799059</v>
      </c>
      <c r="EZ28" s="52">
        <f t="shared" ref="EZ28:FA28" si="380">EZ29+EZ36</f>
        <v>3790.2873830860613</v>
      </c>
      <c r="FA28" s="52">
        <f t="shared" si="380"/>
        <v>9189.203595475572</v>
      </c>
      <c r="FB28" s="52">
        <f t="shared" ref="FB28" si="381">FB29+FB36</f>
        <v>24821.125557103427</v>
      </c>
    </row>
    <row r="29" spans="2:158" s="5" customFormat="1" x14ac:dyDescent="0.35">
      <c r="B29" s="47" t="s">
        <v>71</v>
      </c>
      <c r="C29" s="53" t="s">
        <v>62</v>
      </c>
      <c r="D29" s="49" t="s">
        <v>212</v>
      </c>
      <c r="E29" s="50">
        <f t="shared" ref="E29:M29" si="382">SUM(E30:E35)</f>
        <v>2154.9999999999991</v>
      </c>
      <c r="F29" s="51">
        <f t="shared" si="382"/>
        <v>-3470.2909999999993</v>
      </c>
      <c r="G29" s="51">
        <f t="shared" si="382"/>
        <v>1379.8999999999901</v>
      </c>
      <c r="H29" s="51">
        <f t="shared" si="382"/>
        <v>1809.8000000000006</v>
      </c>
      <c r="I29" s="51">
        <f t="shared" si="382"/>
        <v>14465.500000000004</v>
      </c>
      <c r="J29" s="51">
        <f t="shared" si="382"/>
        <v>-5627</v>
      </c>
      <c r="K29" s="51">
        <f t="shared" si="382"/>
        <v>5124.8699999999935</v>
      </c>
      <c r="L29" s="51">
        <f t="shared" si="382"/>
        <v>7417.7999999999993</v>
      </c>
      <c r="M29" s="51">
        <f t="shared" si="382"/>
        <v>-18047.329999999998</v>
      </c>
      <c r="N29" s="51">
        <f t="shared" ref="N29:P29" si="383">SUM(N30:N35)</f>
        <v>6415</v>
      </c>
      <c r="O29" s="51">
        <f t="shared" si="383"/>
        <v>-12728.599999999999</v>
      </c>
      <c r="P29" s="52">
        <f t="shared" si="383"/>
        <v>-24003.999999999993</v>
      </c>
      <c r="Q29" s="51">
        <f t="shared" ref="Q29:Y29" si="384">SUM(Q30:Q35)</f>
        <v>11789.200000000004</v>
      </c>
      <c r="R29" s="51">
        <f t="shared" si="384"/>
        <v>4868.2000000000016</v>
      </c>
      <c r="S29" s="51">
        <f t="shared" si="384"/>
        <v>-7682.61</v>
      </c>
      <c r="T29" s="51">
        <f t="shared" si="384"/>
        <v>-83301.510000000024</v>
      </c>
      <c r="U29" s="51">
        <f t="shared" si="384"/>
        <v>10632.7</v>
      </c>
      <c r="V29" s="51">
        <f t="shared" si="384"/>
        <v>-10442.830000000005</v>
      </c>
      <c r="W29" s="51">
        <f t="shared" si="384"/>
        <v>31098.19999999999</v>
      </c>
      <c r="X29" s="51">
        <f t="shared" si="384"/>
        <v>-487.10000000000673</v>
      </c>
      <c r="Y29" s="51">
        <f t="shared" si="384"/>
        <v>5514.7000000000044</v>
      </c>
      <c r="Z29" s="51">
        <f t="shared" ref="Z29:AB29" si="385">SUM(Z30:Z35)</f>
        <v>5068.6999999999953</v>
      </c>
      <c r="AA29" s="51">
        <f t="shared" si="385"/>
        <v>8251.8999999999942</v>
      </c>
      <c r="AB29" s="52">
        <f t="shared" si="385"/>
        <v>-39612.61</v>
      </c>
      <c r="AC29" s="51">
        <f t="shared" ref="AC29:AJ29" si="386">SUM(AC30:AC35)</f>
        <v>17737.299999999996</v>
      </c>
      <c r="AD29" s="51">
        <f t="shared" si="386"/>
        <v>-354.20000000000368</v>
      </c>
      <c r="AE29" s="51">
        <f t="shared" si="386"/>
        <v>29567.199999999993</v>
      </c>
      <c r="AF29" s="51">
        <f t="shared" si="386"/>
        <v>-28645.80000000001</v>
      </c>
      <c r="AG29" s="51">
        <f t="shared" si="386"/>
        <v>-8660.8999999999978</v>
      </c>
      <c r="AH29" s="51">
        <f t="shared" si="386"/>
        <v>-7980.3000000000011</v>
      </c>
      <c r="AI29" s="51">
        <f t="shared" si="386"/>
        <v>3785.7000000000021</v>
      </c>
      <c r="AJ29" s="51">
        <f t="shared" si="386"/>
        <v>7472.6000000000058</v>
      </c>
      <c r="AK29" s="51">
        <f t="shared" ref="AK29:AN29" si="387">SUM(AK30:AK35)</f>
        <v>-1172.7499999999914</v>
      </c>
      <c r="AL29" s="51">
        <f t="shared" si="387"/>
        <v>16383.599999999991</v>
      </c>
      <c r="AM29" s="51">
        <f t="shared" si="387"/>
        <v>-2706</v>
      </c>
      <c r="AN29" s="52">
        <f t="shared" si="387"/>
        <v>-31202.700000000008</v>
      </c>
      <c r="AO29" s="54">
        <f t="shared" ref="AO29:AV29" si="388">SUM(AO30:AO35)</f>
        <v>12742.659000000001</v>
      </c>
      <c r="AP29" s="54">
        <f t="shared" si="388"/>
        <v>-1527.8169180000027</v>
      </c>
      <c r="AQ29" s="54">
        <f t="shared" si="388"/>
        <v>6648.2609999999986</v>
      </c>
      <c r="AR29" s="54">
        <f t="shared" si="388"/>
        <v>-4332.7840000000069</v>
      </c>
      <c r="AS29" s="54">
        <f t="shared" si="388"/>
        <v>-4858.6470328099967</v>
      </c>
      <c r="AT29" s="54">
        <f t="shared" si="388"/>
        <v>-424.2250000000131</v>
      </c>
      <c r="AU29" s="54">
        <f t="shared" si="388"/>
        <v>13167.435000000003</v>
      </c>
      <c r="AV29" s="54">
        <f t="shared" si="388"/>
        <v>2400.3999999999933</v>
      </c>
      <c r="AW29" s="54">
        <f t="shared" ref="AW29:AX29" si="389">SUM(AW30:AW35)</f>
        <v>-10504.099999999999</v>
      </c>
      <c r="AX29" s="54">
        <f t="shared" si="389"/>
        <v>7390.9459999999972</v>
      </c>
      <c r="AY29" s="54">
        <f t="shared" ref="AY29:BD29" si="390">SUM(AY30:AY35)</f>
        <v>10780.363000000003</v>
      </c>
      <c r="AZ29" s="54">
        <f t="shared" si="390"/>
        <v>-31214.329999999987</v>
      </c>
      <c r="BA29" s="54">
        <f t="shared" si="390"/>
        <v>8923.1775066685968</v>
      </c>
      <c r="BB29" s="54">
        <f t="shared" si="390"/>
        <v>-863.35114686819725</v>
      </c>
      <c r="BC29" s="54">
        <f t="shared" si="390"/>
        <v>18605.192407984199</v>
      </c>
      <c r="BD29" s="54">
        <f t="shared" si="390"/>
        <v>-9946.4246107155086</v>
      </c>
      <c r="BE29" s="54">
        <f t="shared" ref="BE29:BG29" si="391">SUM(BE30:BE35)</f>
        <v>-105557.45208570889</v>
      </c>
      <c r="BF29" s="54">
        <f t="shared" si="391"/>
        <v>2821.690928910597</v>
      </c>
      <c r="BG29" s="54">
        <f t="shared" si="391"/>
        <v>12234.933661959991</v>
      </c>
      <c r="BH29" s="54">
        <f t="shared" ref="BH29:BI29" si="392">SUM(BH30:BH35)</f>
        <v>1908.1723896860985</v>
      </c>
      <c r="BI29" s="54">
        <f t="shared" si="392"/>
        <v>-16312.935160164987</v>
      </c>
      <c r="BJ29" s="54">
        <f t="shared" ref="BJ29:BK29" si="393">SUM(BJ30:BJ35)</f>
        <v>7801.7698455517984</v>
      </c>
      <c r="BK29" s="54">
        <f t="shared" si="393"/>
        <v>8354.55531665331</v>
      </c>
      <c r="BL29" s="54">
        <f t="shared" ref="BL29:BR29" si="394">SUM(BL30:BL35)</f>
        <v>-4408.5621090878049</v>
      </c>
      <c r="BM29" s="54">
        <f t="shared" si="394"/>
        <v>7890.7504799108701</v>
      </c>
      <c r="BN29" s="54">
        <f t="shared" si="394"/>
        <v>-6598.1084497896063</v>
      </c>
      <c r="BO29" s="54">
        <f t="shared" si="394"/>
        <v>7416.8389629336925</v>
      </c>
      <c r="BP29" s="54">
        <f t="shared" si="394"/>
        <v>6276.9234187979382</v>
      </c>
      <c r="BQ29" s="54">
        <f t="shared" si="394"/>
        <v>12200.712366161002</v>
      </c>
      <c r="BR29" s="54">
        <f t="shared" si="394"/>
        <v>-22122.174963009387</v>
      </c>
      <c r="BS29" s="54">
        <f t="shared" ref="BS29:BT29" si="395">SUM(BS30:BS35)</f>
        <v>8400.7060753219976</v>
      </c>
      <c r="BT29" s="54">
        <f t="shared" si="395"/>
        <v>5972.8787396080015</v>
      </c>
      <c r="BU29" s="54">
        <f t="shared" ref="BU29:BV29" si="396">SUM(BU30:BU35)</f>
        <v>-21448.291182540008</v>
      </c>
      <c r="BV29" s="54">
        <f t="shared" si="396"/>
        <v>-2998.2835314933982</v>
      </c>
      <c r="BW29" s="54">
        <f t="shared" ref="BW29:BX29" si="397">SUM(BW30:BW35)</f>
        <v>11322.841354906053</v>
      </c>
      <c r="BX29" s="54">
        <f t="shared" si="397"/>
        <v>-8202.714566680912</v>
      </c>
      <c r="BY29" s="54">
        <f t="shared" ref="BY29" si="398">SUM(BY30:BY35)</f>
        <v>5468.5727712866037</v>
      </c>
      <c r="BZ29" s="54">
        <f t="shared" ref="BZ29:CD29" si="399">SUM(BZ30:BZ35)</f>
        <v>-774.88378973498811</v>
      </c>
      <c r="CA29" s="54">
        <f t="shared" si="399"/>
        <v>-3019.3024203331065</v>
      </c>
      <c r="CB29" s="54">
        <f t="shared" si="399"/>
        <v>-1278.9697619092767</v>
      </c>
      <c r="CC29" s="54">
        <f t="shared" si="399"/>
        <v>5446.1318957587464</v>
      </c>
      <c r="CD29" s="54">
        <f t="shared" si="399"/>
        <v>-37083.418763611917</v>
      </c>
      <c r="CE29" s="54">
        <f t="shared" ref="CE29:CF29" si="400">SUM(CE30:CE35)</f>
        <v>-10379.576164100143</v>
      </c>
      <c r="CF29" s="54">
        <f t="shared" si="400"/>
        <v>5076.7559559910032</v>
      </c>
      <c r="CG29" s="54">
        <f t="shared" ref="CG29:CN29" si="401">SUM(CG30:CG35)</f>
        <v>-9311.0363565595981</v>
      </c>
      <c r="CH29" s="54">
        <f t="shared" si="401"/>
        <v>13103.518006182407</v>
      </c>
      <c r="CI29" s="54">
        <f t="shared" si="401"/>
        <v>12896.698922816206</v>
      </c>
      <c r="CJ29" s="54">
        <f t="shared" si="401"/>
        <v>-18306.409124485304</v>
      </c>
      <c r="CK29" s="54">
        <f t="shared" si="401"/>
        <v>15908.767326321497</v>
      </c>
      <c r="CL29" s="54">
        <f t="shared" si="401"/>
        <v>14666.916056079814</v>
      </c>
      <c r="CM29" s="54">
        <f t="shared" ref="CM29" si="402">SUM(CM30:CM35)</f>
        <v>7366.2846824637891</v>
      </c>
      <c r="CN29" s="54">
        <f t="shared" si="401"/>
        <v>34381.329562626597</v>
      </c>
      <c r="CO29" s="54">
        <f t="shared" ref="CO29:CP29" si="403">SUM(CO30:CO35)</f>
        <v>25265.9801091462</v>
      </c>
      <c r="CP29" s="54">
        <f t="shared" si="403"/>
        <v>11559.469279694502</v>
      </c>
      <c r="CQ29" s="54">
        <f t="shared" ref="CQ29" si="404">SUM(CQ30:CQ35)</f>
        <v>-4297.3884914906957</v>
      </c>
      <c r="CR29" s="54">
        <f t="shared" ref="CR29:CX29" si="405">SUM(CR30:CR35)</f>
        <v>7862.0512742245028</v>
      </c>
      <c r="CS29" s="54">
        <f t="shared" si="405"/>
        <v>-6248.2409999213833</v>
      </c>
      <c r="CT29" s="54">
        <f t="shared" si="405"/>
        <v>15881.657861171147</v>
      </c>
      <c r="CU29" s="54">
        <f t="shared" si="405"/>
        <v>13040.509895478814</v>
      </c>
      <c r="CV29" s="54">
        <f t="shared" si="405"/>
        <v>-50773.297043881488</v>
      </c>
      <c r="CW29" s="54">
        <f t="shared" si="405"/>
        <v>-18360.336899704434</v>
      </c>
      <c r="CX29" s="54">
        <f t="shared" si="405"/>
        <v>11956.565327140186</v>
      </c>
      <c r="CY29" s="54">
        <f t="shared" ref="CY29:CZ29" si="406">SUM(CY30:CY35)</f>
        <v>-5114.946655793201</v>
      </c>
      <c r="CZ29" s="57">
        <f t="shared" si="406"/>
        <v>25518.067377439103</v>
      </c>
      <c r="DA29" s="57">
        <f t="shared" ref="DA29:DB29" si="407">SUM(DA30:DA35)</f>
        <v>15798.5366349001</v>
      </c>
      <c r="DB29" s="57">
        <f t="shared" si="407"/>
        <v>-5760.0888849848998</v>
      </c>
      <c r="DC29" s="57">
        <f t="shared" ref="DC29:DD29" si="408">SUM(DC30:DC35)</f>
        <v>18479.073479027735</v>
      </c>
      <c r="DD29" s="57">
        <f t="shared" si="408"/>
        <v>-868.00188165014424</v>
      </c>
      <c r="DE29" s="57">
        <f t="shared" ref="DE29:DF29" si="409">SUM(DE30:DE35)</f>
        <v>-6915.6142211387742</v>
      </c>
      <c r="DF29" s="57">
        <f t="shared" si="409"/>
        <v>46750.514712050848</v>
      </c>
      <c r="DG29" s="57">
        <f t="shared" ref="DG29:DH29" si="410">SUM(DG30:DG35)</f>
        <v>-16696.037441482124</v>
      </c>
      <c r="DH29" s="57">
        <f t="shared" si="410"/>
        <v>-56496.216520399968</v>
      </c>
      <c r="DI29" s="57">
        <f t="shared" ref="DI29:DJ29" si="411">SUM(DI30:DI35)</f>
        <v>15058.108096244709</v>
      </c>
      <c r="DJ29" s="57">
        <f t="shared" si="411"/>
        <v>-3543.2153242536983</v>
      </c>
      <c r="DK29" s="57">
        <f t="shared" ref="DK29:DL29" si="412">SUM(DK30:DK35)</f>
        <v>-12516.717398938501</v>
      </c>
      <c r="DL29" s="57">
        <f t="shared" si="412"/>
        <v>8246.9785879290939</v>
      </c>
      <c r="DM29" s="57">
        <f t="shared" ref="DM29:DN29" si="413">SUM(DM30:DM35)</f>
        <v>661.98055260280807</v>
      </c>
      <c r="DN29" s="57">
        <f t="shared" si="413"/>
        <v>-16048.698646287667</v>
      </c>
      <c r="DO29" s="57">
        <f t="shared" ref="DO29:DP29" si="414">SUM(DO30:DO35)</f>
        <v>3475.3817613180809</v>
      </c>
      <c r="DP29" s="57">
        <f t="shared" si="414"/>
        <v>-6158.0445793556901</v>
      </c>
      <c r="DQ29" s="57">
        <f t="shared" ref="DQ29:DR29" si="415">SUM(DQ30:DQ35)</f>
        <v>6757.0774661789519</v>
      </c>
      <c r="DR29" s="57">
        <f t="shared" si="415"/>
        <v>10576.696830793975</v>
      </c>
      <c r="DS29" s="57">
        <f t="shared" ref="DS29:DT29" si="416">SUM(DS30:DS35)</f>
        <v>1528.1779835114985</v>
      </c>
      <c r="DT29" s="57">
        <f t="shared" si="416"/>
        <v>2721.2233662781655</v>
      </c>
      <c r="DU29" s="57">
        <f t="shared" ref="DU29:DV29" si="417">SUM(DU30:DU35)</f>
        <v>18170.052628656198</v>
      </c>
      <c r="DV29" s="57">
        <f t="shared" si="417"/>
        <v>2751.8806737709315</v>
      </c>
      <c r="DW29" s="57">
        <f t="shared" ref="DW29:DX29" si="418">SUM(DW30:DW35)</f>
        <v>-2787.0715972729172</v>
      </c>
      <c r="DX29" s="57">
        <f t="shared" si="418"/>
        <v>34374.671817106027</v>
      </c>
      <c r="DY29" s="57">
        <f t="shared" ref="DY29:DZ29" si="419">SUM(DY30:DY35)</f>
        <v>-28341.758572287319</v>
      </c>
      <c r="DZ29" s="57">
        <f t="shared" si="419"/>
        <v>-45415.256136861761</v>
      </c>
      <c r="EA29" s="57">
        <f t="shared" ref="EA29:EC29" si="420">SUM(EA30:EA35)</f>
        <v>10951.444040336373</v>
      </c>
      <c r="EB29" s="57">
        <f t="shared" si="420"/>
        <v>13119.723908524305</v>
      </c>
      <c r="EC29" s="57">
        <f t="shared" si="420"/>
        <v>13142.053053895672</v>
      </c>
      <c r="ED29" s="57">
        <f t="shared" ref="ED29:EE29" si="421">SUM(ED30:ED35)</f>
        <v>5612.2440897063098</v>
      </c>
      <c r="EE29" s="57">
        <f t="shared" si="421"/>
        <v>26336.664052452692</v>
      </c>
      <c r="EF29" s="57">
        <f t="shared" ref="EF29:EG29" si="422">SUM(EF30:EF35)</f>
        <v>-85409.098360901175</v>
      </c>
      <c r="EG29" s="57">
        <f t="shared" si="422"/>
        <v>20168.535508435791</v>
      </c>
      <c r="EH29" s="57">
        <f t="shared" ref="EH29:EI29" si="423">SUM(EH30:EH35)</f>
        <v>8904.7662558057182</v>
      </c>
      <c r="EI29" s="57">
        <f t="shared" si="423"/>
        <v>9634.9135036567241</v>
      </c>
      <c r="EJ29" s="57">
        <f t="shared" ref="EJ29:EK29" si="424">SUM(EJ30:EJ35)</f>
        <v>31542.037797194989</v>
      </c>
      <c r="EK29" s="57">
        <f t="shared" si="424"/>
        <v>35143.875264422226</v>
      </c>
      <c r="EL29" s="57">
        <f t="shared" ref="EL29:EM29" si="425">SUM(EL30:EL35)</f>
        <v>-37817.082132990683</v>
      </c>
      <c r="EM29" s="57">
        <f t="shared" si="425"/>
        <v>-55364.858490086015</v>
      </c>
      <c r="EN29" s="57">
        <f t="shared" ref="EN29:EO29" si="426">SUM(EN30:EN35)</f>
        <v>38902.845282124814</v>
      </c>
      <c r="EO29" s="57">
        <f t="shared" si="426"/>
        <v>18216.718628645373</v>
      </c>
      <c r="EP29" s="57">
        <f t="shared" ref="EP29:EQ29" si="427">SUM(EP30:EP35)</f>
        <v>6106.1128779814562</v>
      </c>
      <c r="EQ29" s="57">
        <f t="shared" si="427"/>
        <v>20921.2980550826</v>
      </c>
      <c r="ER29" s="57">
        <f t="shared" ref="ER29:ES29" si="428">SUM(ER30:ER35)</f>
        <v>-61845.290531444378</v>
      </c>
      <c r="ES29" s="57">
        <f t="shared" si="428"/>
        <v>17416.569486783592</v>
      </c>
      <c r="ET29" s="57">
        <f t="shared" ref="ET29:EU29" si="429">SUM(ET30:ET35)</f>
        <v>20467.582997040023</v>
      </c>
      <c r="EU29" s="57">
        <f t="shared" si="429"/>
        <v>16251.335747329906</v>
      </c>
      <c r="EV29" s="57">
        <f t="shared" ref="EV29:EW29" si="430">SUM(EV30:EV35)</f>
        <v>-17299.734354912023</v>
      </c>
      <c r="EW29" s="57">
        <f t="shared" si="430"/>
        <v>22115.57718655506</v>
      </c>
      <c r="EX29" s="57">
        <f t="shared" ref="EX29:EY29" si="431">SUM(EX30:EX35)</f>
        <v>7585.1505710239244</v>
      </c>
      <c r="EY29" s="57">
        <f t="shared" si="431"/>
        <v>34161.575681299058</v>
      </c>
      <c r="EZ29" s="57">
        <f t="shared" ref="EZ29:FA29" si="432">SUM(EZ30:EZ35)</f>
        <v>5142.0420479985614</v>
      </c>
      <c r="FA29" s="57">
        <f t="shared" si="432"/>
        <v>5381.3136232401721</v>
      </c>
      <c r="FB29" s="57">
        <f t="shared" ref="FB29" si="433">SUM(FB30:FB35)</f>
        <v>-36625.287498641876</v>
      </c>
    </row>
    <row r="30" spans="2:158" s="5" customFormat="1" x14ac:dyDescent="0.35">
      <c r="B30" s="59" t="s">
        <v>72</v>
      </c>
      <c r="C30" s="55" t="s">
        <v>166</v>
      </c>
      <c r="D30" s="49" t="s">
        <v>213</v>
      </c>
      <c r="E30" s="56">
        <v>0</v>
      </c>
      <c r="F30" s="54">
        <v>0</v>
      </c>
      <c r="G30" s="54">
        <v>0</v>
      </c>
      <c r="H30" s="54">
        <v>0</v>
      </c>
      <c r="I30" s="54">
        <v>1300</v>
      </c>
      <c r="J30" s="54">
        <v>2099.5</v>
      </c>
      <c r="K30" s="54">
        <v>1309.4000000000001</v>
      </c>
      <c r="L30" s="54">
        <v>1200.7</v>
      </c>
      <c r="M30" s="54">
        <v>1699.5</v>
      </c>
      <c r="N30" s="54">
        <v>18033.099999999999</v>
      </c>
      <c r="O30" s="54"/>
      <c r="P30" s="57">
        <v>712.7</v>
      </c>
      <c r="Q30" s="54">
        <v>0</v>
      </c>
      <c r="R30" s="54">
        <v>2640.9</v>
      </c>
      <c r="S30" s="54">
        <v>0</v>
      </c>
      <c r="T30" s="54">
        <v>0</v>
      </c>
      <c r="U30" s="54">
        <v>5542.99</v>
      </c>
      <c r="V30" s="54">
        <v>2204.8000000000002</v>
      </c>
      <c r="W30" s="54">
        <v>2335.8000000000002</v>
      </c>
      <c r="Y30" s="54">
        <v>2241.1999999999998</v>
      </c>
      <c r="Z30" s="54">
        <v>1725.748</v>
      </c>
      <c r="AA30" s="54">
        <v>4012.9720000000002</v>
      </c>
      <c r="AB30" s="57">
        <v>4434.8</v>
      </c>
      <c r="AC30" s="54">
        <v>0</v>
      </c>
      <c r="AD30" s="54">
        <v>0</v>
      </c>
      <c r="AE30" s="54">
        <v>0</v>
      </c>
      <c r="AF30" s="54">
        <v>0</v>
      </c>
      <c r="AG30" s="54">
        <v>0</v>
      </c>
      <c r="AH30" s="54">
        <v>0</v>
      </c>
      <c r="AI30" s="54">
        <v>0</v>
      </c>
      <c r="AN30" s="58"/>
      <c r="AO30" s="54">
        <v>0</v>
      </c>
      <c r="AP30" s="54">
        <v>0</v>
      </c>
      <c r="AQ30" s="54">
        <v>0</v>
      </c>
      <c r="AR30" s="54">
        <v>0</v>
      </c>
      <c r="AS30" s="54">
        <v>0</v>
      </c>
      <c r="AT30" s="54">
        <v>0</v>
      </c>
      <c r="AU30" s="54">
        <v>0</v>
      </c>
      <c r="AV30" s="54">
        <v>0</v>
      </c>
      <c r="AW30" s="54">
        <v>0</v>
      </c>
      <c r="AX30" s="54">
        <v>0</v>
      </c>
      <c r="AY30" s="54">
        <v>0</v>
      </c>
      <c r="AZ30" s="54">
        <v>0</v>
      </c>
      <c r="BA30" s="54">
        <v>0</v>
      </c>
      <c r="BB30" s="54">
        <v>0</v>
      </c>
      <c r="BC30" s="54">
        <v>0</v>
      </c>
      <c r="BD30" s="54">
        <v>0</v>
      </c>
      <c r="BE30" s="54">
        <v>0</v>
      </c>
      <c r="BF30" s="54">
        <v>0</v>
      </c>
      <c r="BG30" s="54">
        <v>0</v>
      </c>
      <c r="BH30" s="54">
        <v>0</v>
      </c>
      <c r="BI30" s="54">
        <v>0</v>
      </c>
      <c r="BJ30" s="54">
        <v>0</v>
      </c>
      <c r="BK30" s="54">
        <v>0</v>
      </c>
      <c r="BL30" s="54">
        <v>0</v>
      </c>
      <c r="BM30" s="54">
        <v>0</v>
      </c>
      <c r="BN30" s="54">
        <v>0</v>
      </c>
      <c r="BO30" s="54">
        <v>0</v>
      </c>
      <c r="BP30" s="54">
        <v>0</v>
      </c>
      <c r="BQ30" s="54">
        <v>0</v>
      </c>
      <c r="BR30" s="54">
        <v>0</v>
      </c>
      <c r="BS30" s="54">
        <v>0</v>
      </c>
      <c r="BT30" s="54">
        <v>0</v>
      </c>
      <c r="BU30" s="54">
        <v>0</v>
      </c>
      <c r="BV30" s="54">
        <v>0</v>
      </c>
      <c r="BW30" s="54">
        <v>0</v>
      </c>
      <c r="BX30" s="54">
        <v>0</v>
      </c>
      <c r="BY30" s="54">
        <v>0</v>
      </c>
      <c r="BZ30" s="54">
        <v>0</v>
      </c>
      <c r="CA30" s="54">
        <v>0</v>
      </c>
      <c r="CB30" s="54">
        <v>0</v>
      </c>
      <c r="CC30" s="54">
        <v>0</v>
      </c>
      <c r="CD30" s="54">
        <v>0</v>
      </c>
      <c r="CE30" s="54">
        <v>0</v>
      </c>
      <c r="CF30" s="54">
        <v>0</v>
      </c>
      <c r="CG30" s="54">
        <v>0</v>
      </c>
      <c r="CH30" s="54">
        <v>0</v>
      </c>
      <c r="CI30" s="54">
        <v>0</v>
      </c>
      <c r="CJ30" s="54">
        <v>0</v>
      </c>
      <c r="CK30" s="54">
        <v>0</v>
      </c>
      <c r="CL30" s="54">
        <v>0</v>
      </c>
      <c r="CM30" s="54">
        <v>0</v>
      </c>
      <c r="CN30" s="54">
        <v>0</v>
      </c>
      <c r="CO30" s="54">
        <v>0</v>
      </c>
      <c r="CP30" s="54">
        <v>0</v>
      </c>
      <c r="CQ30" s="54">
        <v>0</v>
      </c>
      <c r="CR30" s="54">
        <v>0</v>
      </c>
      <c r="CS30" s="54">
        <v>0</v>
      </c>
      <c r="CT30" s="54">
        <v>0</v>
      </c>
      <c r="CU30" s="54">
        <v>0</v>
      </c>
      <c r="CV30" s="54">
        <v>0</v>
      </c>
      <c r="CW30" s="54">
        <v>0</v>
      </c>
      <c r="CX30" s="54">
        <v>0</v>
      </c>
      <c r="CY30" s="54">
        <v>0</v>
      </c>
      <c r="CZ30" s="57">
        <v>0</v>
      </c>
      <c r="DA30" s="57">
        <v>0</v>
      </c>
      <c r="DB30" s="57">
        <v>0</v>
      </c>
      <c r="DC30" s="57">
        <v>0</v>
      </c>
      <c r="DD30" s="57">
        <v>0</v>
      </c>
      <c r="DE30" s="57">
        <v>0</v>
      </c>
      <c r="DF30" s="57">
        <v>0</v>
      </c>
      <c r="DG30" s="57">
        <v>0</v>
      </c>
      <c r="DH30" s="57">
        <v>0</v>
      </c>
      <c r="DI30" s="57">
        <v>0</v>
      </c>
      <c r="DJ30" s="57">
        <v>0</v>
      </c>
      <c r="DK30" s="57">
        <v>0</v>
      </c>
      <c r="DL30" s="57">
        <v>0</v>
      </c>
      <c r="DM30" s="57">
        <v>0</v>
      </c>
      <c r="DN30" s="57">
        <v>0</v>
      </c>
      <c r="DO30" s="57">
        <v>0</v>
      </c>
      <c r="DP30" s="57">
        <v>0</v>
      </c>
      <c r="DQ30" s="57">
        <v>0</v>
      </c>
      <c r="DR30" s="57">
        <v>0</v>
      </c>
      <c r="DS30" s="57">
        <v>0</v>
      </c>
      <c r="DT30" s="57">
        <v>0</v>
      </c>
      <c r="DU30" s="57">
        <v>0</v>
      </c>
      <c r="DV30" s="57">
        <v>0</v>
      </c>
      <c r="DW30" s="57">
        <v>0</v>
      </c>
      <c r="DX30" s="57">
        <v>0</v>
      </c>
      <c r="DY30" s="57">
        <v>0</v>
      </c>
      <c r="DZ30" s="57">
        <v>0</v>
      </c>
      <c r="EA30" s="57">
        <v>0</v>
      </c>
      <c r="EB30" s="57">
        <v>0</v>
      </c>
      <c r="EC30" s="57">
        <v>0</v>
      </c>
      <c r="ED30" s="57">
        <v>0</v>
      </c>
      <c r="EE30" s="57">
        <v>0</v>
      </c>
      <c r="EF30" s="57">
        <v>0</v>
      </c>
      <c r="EG30" s="57">
        <v>0</v>
      </c>
      <c r="EH30" s="57">
        <v>0</v>
      </c>
      <c r="EI30" s="57">
        <v>0</v>
      </c>
      <c r="EJ30" s="57">
        <v>0</v>
      </c>
      <c r="EK30" s="57">
        <v>0</v>
      </c>
      <c r="EL30" s="57">
        <v>0</v>
      </c>
      <c r="EM30" s="57">
        <v>0</v>
      </c>
      <c r="EN30" s="57">
        <v>0</v>
      </c>
      <c r="EO30" s="57">
        <v>0</v>
      </c>
      <c r="EP30" s="57">
        <v>0</v>
      </c>
      <c r="EQ30" s="57">
        <v>0</v>
      </c>
      <c r="ER30" s="57">
        <v>0</v>
      </c>
      <c r="ES30" s="57">
        <v>0</v>
      </c>
      <c r="ET30" s="57">
        <v>0</v>
      </c>
      <c r="EU30" s="57">
        <v>0</v>
      </c>
      <c r="EV30" s="57">
        <v>0</v>
      </c>
      <c r="EW30" s="57">
        <v>0</v>
      </c>
      <c r="EX30" s="57">
        <v>0</v>
      </c>
      <c r="EY30" s="57">
        <v>0</v>
      </c>
      <c r="EZ30" s="57">
        <v>0</v>
      </c>
      <c r="FA30" s="57">
        <v>0</v>
      </c>
      <c r="FB30" s="57">
        <v>0</v>
      </c>
    </row>
    <row r="31" spans="2:158" s="5" customFormat="1" x14ac:dyDescent="0.35">
      <c r="B31" s="59" t="s">
        <v>73</v>
      </c>
      <c r="C31" s="55" t="s">
        <v>63</v>
      </c>
      <c r="D31" s="49" t="s">
        <v>214</v>
      </c>
      <c r="E31" s="56">
        <v>18.100000000000001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7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  <c r="W31" s="54">
        <v>0</v>
      </c>
      <c r="X31" s="54">
        <v>0</v>
      </c>
      <c r="Y31" s="54">
        <v>0</v>
      </c>
      <c r="Z31" s="54">
        <v>0</v>
      </c>
      <c r="AA31" s="54">
        <v>0</v>
      </c>
      <c r="AB31" s="57">
        <v>0</v>
      </c>
      <c r="AC31" s="54">
        <v>0</v>
      </c>
      <c r="AD31" s="54">
        <v>0</v>
      </c>
      <c r="AE31" s="54">
        <v>0</v>
      </c>
      <c r="AF31" s="54">
        <v>0</v>
      </c>
      <c r="AG31" s="54">
        <v>0</v>
      </c>
      <c r="AH31" s="54">
        <v>0</v>
      </c>
      <c r="AI31" s="54">
        <v>0</v>
      </c>
      <c r="AJ31" s="54">
        <v>0</v>
      </c>
      <c r="AK31" s="54">
        <v>0</v>
      </c>
      <c r="AL31" s="54">
        <v>0</v>
      </c>
      <c r="AM31" s="54">
        <v>15000</v>
      </c>
      <c r="AN31" s="57">
        <v>0</v>
      </c>
      <c r="AO31" s="54">
        <v>0</v>
      </c>
      <c r="AP31" s="54">
        <v>0</v>
      </c>
      <c r="AQ31" s="54">
        <v>6222.5</v>
      </c>
      <c r="AR31" s="54">
        <v>0</v>
      </c>
      <c r="AS31" s="54">
        <v>12506.2</v>
      </c>
      <c r="AT31" s="54">
        <v>0</v>
      </c>
      <c r="AU31" s="54">
        <v>0</v>
      </c>
      <c r="AV31" s="54">
        <v>8049.2</v>
      </c>
      <c r="AW31" s="54"/>
      <c r="AX31" s="54"/>
      <c r="AY31" s="54">
        <v>13615.656999999999</v>
      </c>
      <c r="AZ31" s="54">
        <v>0</v>
      </c>
      <c r="BA31" s="54">
        <v>13028.439080280001</v>
      </c>
      <c r="BB31" s="54">
        <v>21657.509469500001</v>
      </c>
      <c r="BC31" s="54">
        <v>0</v>
      </c>
      <c r="BD31" s="54">
        <v>0</v>
      </c>
      <c r="BE31" s="54">
        <v>0</v>
      </c>
      <c r="BF31" s="54">
        <v>0</v>
      </c>
      <c r="BG31" s="54">
        <v>0</v>
      </c>
      <c r="BH31" s="54">
        <v>5877.6016069400002</v>
      </c>
      <c r="BI31" s="54">
        <v>0</v>
      </c>
      <c r="BJ31" s="54">
        <v>5438.13477169</v>
      </c>
      <c r="BK31" s="54">
        <v>0</v>
      </c>
      <c r="BL31" s="54">
        <v>5128.2033694100001</v>
      </c>
      <c r="BM31" s="54">
        <v>7478.8118906899999</v>
      </c>
      <c r="BN31" s="54">
        <v>6105.6317388999996</v>
      </c>
      <c r="BO31" s="54">
        <v>4000</v>
      </c>
      <c r="BP31" s="54">
        <v>18126.613323649999</v>
      </c>
      <c r="BQ31" s="54">
        <v>6353.3751910600004</v>
      </c>
      <c r="BR31" s="54">
        <v>0</v>
      </c>
      <c r="BS31" s="54">
        <v>4185.9746345499998</v>
      </c>
      <c r="BT31" s="54">
        <v>6424.7653041100002</v>
      </c>
      <c r="BU31" s="54">
        <v>0</v>
      </c>
      <c r="BV31" s="54">
        <v>3330</v>
      </c>
      <c r="BW31" s="54">
        <v>0</v>
      </c>
      <c r="BX31" s="54">
        <v>0</v>
      </c>
      <c r="BY31" s="54">
        <v>4984.6616787700004</v>
      </c>
      <c r="BZ31" s="54">
        <v>7560.7378951500004</v>
      </c>
      <c r="CA31" s="54">
        <v>0</v>
      </c>
      <c r="CB31" s="54">
        <v>15423.35445875</v>
      </c>
      <c r="CC31" s="54">
        <v>0</v>
      </c>
      <c r="CD31" s="54">
        <v>0</v>
      </c>
      <c r="CE31" s="54">
        <v>8113.5424932799997</v>
      </c>
      <c r="CF31" s="54">
        <v>0</v>
      </c>
      <c r="CG31" s="54">
        <v>0</v>
      </c>
      <c r="CH31" s="54">
        <v>0</v>
      </c>
      <c r="CI31" s="54">
        <v>0</v>
      </c>
      <c r="CJ31" s="54">
        <v>17531.694</v>
      </c>
      <c r="CK31" s="54">
        <v>2688.6229524400001</v>
      </c>
      <c r="CL31" s="54">
        <v>6695.9271271099997</v>
      </c>
      <c r="CM31" s="54">
        <v>0</v>
      </c>
      <c r="CN31" s="54">
        <v>7694.1882608599999</v>
      </c>
      <c r="CO31" s="54">
        <v>11637.72166275</v>
      </c>
      <c r="CP31" s="54">
        <v>0</v>
      </c>
      <c r="CQ31" s="54">
        <v>93869.03565238</v>
      </c>
      <c r="CR31" s="54">
        <v>0</v>
      </c>
      <c r="CS31" s="54">
        <v>0</v>
      </c>
      <c r="CT31" s="54">
        <v>0</v>
      </c>
      <c r="CU31" s="54">
        <v>12080.86128393</v>
      </c>
      <c r="CV31" s="54">
        <f>4756.7218758+4366.10318495</f>
        <v>9122.8250607499995</v>
      </c>
      <c r="CW31" s="54">
        <v>2972.9077050800001</v>
      </c>
      <c r="CX31" s="54">
        <f>4083.33445221+6268.92620952</f>
        <v>10352.260661730001</v>
      </c>
      <c r="CY31" s="54">
        <v>0</v>
      </c>
      <c r="CZ31" s="57">
        <f>4084.5054023+8169.14500002</f>
        <v>12253.65040232</v>
      </c>
      <c r="DA31" s="57">
        <f>3064.37691912+3214.7939575</f>
        <v>6279.1708766199999</v>
      </c>
      <c r="DB31" s="57">
        <v>0</v>
      </c>
      <c r="DC31" s="57">
        <v>5276.5772179899996</v>
      </c>
      <c r="DD31" s="57">
        <v>10718.14209698</v>
      </c>
      <c r="DE31" s="57">
        <v>5800</v>
      </c>
      <c r="DF31" s="57">
        <v>0</v>
      </c>
      <c r="DG31" s="57">
        <v>0</v>
      </c>
      <c r="DH31" s="57">
        <v>0</v>
      </c>
      <c r="DI31" s="57">
        <v>2095.4533755000002</v>
      </c>
      <c r="DJ31" s="57">
        <v>3215.3446606500002</v>
      </c>
      <c r="DK31" s="57">
        <v>0</v>
      </c>
      <c r="DL31" s="57">
        <v>10921</v>
      </c>
      <c r="DM31" s="57">
        <v>10454.57247012</v>
      </c>
      <c r="DN31" s="57">
        <v>0</v>
      </c>
      <c r="DO31" s="57">
        <v>5706.16787716</v>
      </c>
      <c r="DP31" s="57">
        <v>0</v>
      </c>
      <c r="DQ31" s="57">
        <v>0</v>
      </c>
      <c r="DR31" s="57">
        <v>16554.65828267</v>
      </c>
      <c r="DS31" s="57">
        <v>0</v>
      </c>
      <c r="DT31" s="57">
        <v>26814.214410500001</v>
      </c>
      <c r="DU31" s="57">
        <v>9448.7740725500007</v>
      </c>
      <c r="DV31" s="57">
        <v>8605.5522283600003</v>
      </c>
      <c r="DW31" s="57"/>
      <c r="DX31" s="57">
        <v>5632.2966386999997</v>
      </c>
      <c r="DY31" s="57">
        <v>3438.2040224100001</v>
      </c>
      <c r="DZ31" s="57">
        <v>0</v>
      </c>
      <c r="EA31" s="57">
        <v>0</v>
      </c>
      <c r="EB31" s="57">
        <v>9151.5061354999998</v>
      </c>
      <c r="EC31" s="57">
        <v>0</v>
      </c>
      <c r="ED31" s="57">
        <v>0</v>
      </c>
      <c r="EE31" s="57">
        <v>0</v>
      </c>
      <c r="EF31" s="57">
        <v>0</v>
      </c>
      <c r="EG31" s="57">
        <v>5674.8061152</v>
      </c>
      <c r="EH31" s="57">
        <v>8607.1611241299997</v>
      </c>
      <c r="EI31" s="57">
        <v>0</v>
      </c>
      <c r="EJ31" s="57">
        <v>5530.1774464500004</v>
      </c>
      <c r="EK31" s="57">
        <v>7968.24405389</v>
      </c>
      <c r="EL31" s="57">
        <v>0</v>
      </c>
      <c r="EM31" s="57">
        <v>13195.355530840001</v>
      </c>
      <c r="EN31" s="57">
        <v>0</v>
      </c>
      <c r="EO31" s="57">
        <v>0</v>
      </c>
      <c r="EP31" s="57">
        <v>24149.7756243</v>
      </c>
      <c r="EQ31" s="57">
        <v>0</v>
      </c>
      <c r="ER31" s="57">
        <v>95646.246255920007</v>
      </c>
      <c r="ES31" s="57">
        <v>33085.282695909998</v>
      </c>
      <c r="ET31" s="57">
        <v>0</v>
      </c>
      <c r="EU31" s="57">
        <v>14600.536316850001</v>
      </c>
      <c r="EV31" s="57">
        <v>12440.68334781</v>
      </c>
      <c r="EW31" s="57">
        <v>14972.36026078</v>
      </c>
      <c r="EX31" s="57">
        <v>0</v>
      </c>
      <c r="EY31" s="57">
        <v>17182.131818499998</v>
      </c>
      <c r="EZ31" s="57">
        <v>0</v>
      </c>
      <c r="FA31" s="57">
        <v>17198.565682150002</v>
      </c>
      <c r="FB31" s="57">
        <v>42403.934306410003</v>
      </c>
    </row>
    <row r="32" spans="2:158" s="5" customFormat="1" x14ac:dyDescent="0.35">
      <c r="B32" s="59" t="s">
        <v>74</v>
      </c>
      <c r="C32" s="55" t="s">
        <v>167</v>
      </c>
      <c r="D32" s="49" t="s">
        <v>215</v>
      </c>
      <c r="E32" s="56">
        <v>1179.4000000000001</v>
      </c>
      <c r="F32" s="54">
        <v>1179.3</v>
      </c>
      <c r="G32" s="54">
        <v>872.5</v>
      </c>
      <c r="H32" s="54">
        <v>1175.8</v>
      </c>
      <c r="I32" s="54">
        <v>1175.3</v>
      </c>
      <c r="J32" s="54">
        <v>1175.5</v>
      </c>
      <c r="K32" s="54">
        <v>1175.8</v>
      </c>
      <c r="L32" s="54">
        <v>1115.3</v>
      </c>
      <c r="M32" s="54">
        <v>1174.9000000000001</v>
      </c>
      <c r="N32" s="54">
        <v>1174.2</v>
      </c>
      <c r="O32" s="54">
        <v>1173.4000000000001</v>
      </c>
      <c r="P32" s="57">
        <v>1175.5</v>
      </c>
      <c r="Q32" s="54">
        <v>1172.5</v>
      </c>
      <c r="R32" s="54">
        <v>1172.5999999999999</v>
      </c>
      <c r="S32" s="54">
        <v>1174.4000000000001</v>
      </c>
      <c r="T32" s="54">
        <v>1174.7</v>
      </c>
      <c r="U32" s="54">
        <v>1175.2</v>
      </c>
      <c r="V32" s="54">
        <v>1175.2</v>
      </c>
      <c r="W32" s="54">
        <v>1175.9000000000001</v>
      </c>
      <c r="X32" s="54">
        <v>1176.8</v>
      </c>
      <c r="Y32" s="54">
        <v>1177.5</v>
      </c>
      <c r="Z32" s="54">
        <v>1177.9000000000001</v>
      </c>
      <c r="AA32" s="54">
        <v>1177.5</v>
      </c>
      <c r="AB32" s="57">
        <v>1178.4000000000001</v>
      </c>
      <c r="AC32" s="54">
        <v>1178.5</v>
      </c>
      <c r="AD32" s="54">
        <v>1178.8</v>
      </c>
      <c r="AE32" s="54">
        <v>1179</v>
      </c>
      <c r="AF32" s="54">
        <v>1179.0999999999999</v>
      </c>
      <c r="AG32" s="54">
        <v>1084.8</v>
      </c>
      <c r="AH32" s="54">
        <v>1179.7</v>
      </c>
      <c r="AI32" s="54">
        <v>1179.9000000000001</v>
      </c>
      <c r="AJ32" s="54">
        <v>1180.4000000000001</v>
      </c>
      <c r="AK32" s="54">
        <v>1128.9000000000001</v>
      </c>
      <c r="AL32" s="54">
        <v>1172.7</v>
      </c>
      <c r="AM32" s="54">
        <v>1181.3</v>
      </c>
      <c r="AN32" s="57">
        <v>1181.4000000000001</v>
      </c>
      <c r="AO32" s="54">
        <v>1181.5</v>
      </c>
      <c r="AP32" s="54">
        <v>1308.5999999999999</v>
      </c>
      <c r="AQ32" s="54">
        <v>1130.8</v>
      </c>
      <c r="AR32" s="54">
        <v>1181.0999999999999</v>
      </c>
      <c r="AS32" s="54">
        <v>1410.3</v>
      </c>
      <c r="AT32" s="54">
        <v>1168.9000000000001</v>
      </c>
      <c r="AU32" s="54">
        <v>1181.3</v>
      </c>
      <c r="AV32" s="54">
        <v>1485.4</v>
      </c>
      <c r="AW32" s="54">
        <v>1180</v>
      </c>
      <c r="AX32" s="54">
        <v>1180.454</v>
      </c>
      <c r="AY32" s="54">
        <v>1561.9670000000001</v>
      </c>
      <c r="AZ32" s="54">
        <v>1179.9590000000001</v>
      </c>
      <c r="BA32" s="54">
        <v>1744.50475665</v>
      </c>
      <c r="BB32" s="54">
        <v>1746.12137882</v>
      </c>
      <c r="BC32" s="54">
        <v>1173.7</v>
      </c>
      <c r="BD32" s="54">
        <v>1174</v>
      </c>
      <c r="BE32" s="54">
        <v>1747.3990769699999</v>
      </c>
      <c r="BF32" s="54">
        <v>1176.74876113</v>
      </c>
      <c r="BG32" s="54">
        <v>5351.1681612399998</v>
      </c>
      <c r="BH32" s="54">
        <v>1755.9255685099999</v>
      </c>
      <c r="BI32" s="54">
        <v>1180.26344793</v>
      </c>
      <c r="BJ32" s="54">
        <v>1761.13606325</v>
      </c>
      <c r="BK32" s="54">
        <v>1767.03762803</v>
      </c>
      <c r="BL32" s="54">
        <v>1186.23883381</v>
      </c>
      <c r="BM32" s="54">
        <v>1384.86888731</v>
      </c>
      <c r="BN32" s="54">
        <v>2069.7948744199998</v>
      </c>
      <c r="BO32" s="54">
        <v>1386.4389097999999</v>
      </c>
      <c r="BP32" s="54">
        <v>1389.43748794</v>
      </c>
      <c r="BQ32" s="54">
        <v>2079.3058279299999</v>
      </c>
      <c r="BR32" s="54">
        <v>1390.56707198</v>
      </c>
      <c r="BS32" s="54">
        <v>2079.5753993399999</v>
      </c>
      <c r="BT32" s="54">
        <v>2079.1412759999998</v>
      </c>
      <c r="BU32" s="54">
        <v>1145.73790108</v>
      </c>
      <c r="BV32" s="54">
        <v>2077.5273815300002</v>
      </c>
      <c r="BW32" s="54">
        <v>2076.8996030899998</v>
      </c>
      <c r="BX32" s="54">
        <v>1388.6991483700001</v>
      </c>
      <c r="BY32" s="54">
        <v>1388.6367332100001</v>
      </c>
      <c r="BZ32" s="54">
        <v>2176.69863046</v>
      </c>
      <c r="CA32" s="54">
        <v>1390.25461567</v>
      </c>
      <c r="CB32" s="54">
        <v>2178.5576857900001</v>
      </c>
      <c r="CC32" s="54">
        <v>2178.5293646199998</v>
      </c>
      <c r="CD32" s="54">
        <v>1390.91571729</v>
      </c>
      <c r="CE32" s="54">
        <v>2210.41678146</v>
      </c>
      <c r="CF32" s="54">
        <v>2078.2946174499998</v>
      </c>
      <c r="CG32" s="54">
        <v>1390.62358621</v>
      </c>
      <c r="CH32" s="54">
        <v>1395.02955866</v>
      </c>
      <c r="CI32" s="54">
        <v>2196.1725725599999</v>
      </c>
      <c r="CJ32" s="54">
        <f>696.78649578+693.78640657</f>
        <v>1390.57290235</v>
      </c>
      <c r="CK32" s="54">
        <v>2189.2405782400001</v>
      </c>
      <c r="CL32" s="54">
        <v>2185.7283901599999</v>
      </c>
      <c r="CM32" s="54">
        <f>697.77450349+695.27916015+2.0603939</f>
        <v>1395.1140575400002</v>
      </c>
      <c r="CN32" s="54">
        <f>698.0871634+790.66404227+695.73989174+4.39855929</f>
        <v>2188.8896566999997</v>
      </c>
      <c r="CO32" s="54">
        <f>698.02912808+695.62352745+790.2233874+10.05959274</f>
        <v>2193.93563567</v>
      </c>
      <c r="CP32" s="54">
        <f>698.00981536+695.37718781+2.10977252</f>
        <v>1395.4967756899998</v>
      </c>
      <c r="CQ32" s="54">
        <v>1389.2728999999999</v>
      </c>
      <c r="CR32" s="54">
        <v>2193.4525838700001</v>
      </c>
      <c r="CS32" s="54">
        <v>1397.35102067</v>
      </c>
      <c r="CT32" s="54">
        <v>2193.4525838700001</v>
      </c>
      <c r="CU32" s="54">
        <v>2180.5298622400001</v>
      </c>
      <c r="CV32" s="54">
        <f>1394.06512445+7.09559775999451</f>
        <v>1401.1607222099944</v>
      </c>
      <c r="CW32" s="54">
        <v>2178.6119692100001</v>
      </c>
      <c r="CX32" s="54">
        <v>2189.7111459600001</v>
      </c>
      <c r="CY32" s="54">
        <v>1395.44939039</v>
      </c>
      <c r="CZ32" s="57">
        <v>1395.06</v>
      </c>
      <c r="DA32" s="57">
        <v>2190.1507750700002</v>
      </c>
      <c r="DB32" s="57">
        <v>1393.58647817</v>
      </c>
      <c r="DC32" s="57">
        <v>2169.5958876200002</v>
      </c>
      <c r="DD32" s="57">
        <v>2165.4987226200001</v>
      </c>
      <c r="DE32" s="57">
        <v>1379.8401352200001</v>
      </c>
      <c r="DF32" s="57">
        <v>2155.6025891300001</v>
      </c>
      <c r="DG32" s="57">
        <v>2196.1725725599999</v>
      </c>
      <c r="DH32" s="57">
        <v>1370.8773747600001</v>
      </c>
      <c r="DI32" s="57">
        <v>1177.48937308</v>
      </c>
      <c r="DJ32" s="57">
        <v>2117.1943767600001</v>
      </c>
      <c r="DK32" s="57">
        <v>1364.69483844</v>
      </c>
      <c r="DL32" s="57">
        <v>2123.5273779700001</v>
      </c>
      <c r="DM32" s="57">
        <v>2113.1321207599999</v>
      </c>
      <c r="DN32" s="57">
        <v>1379.4213772000001</v>
      </c>
      <c r="DO32" s="57">
        <v>2123.6440143599998</v>
      </c>
      <c r="DP32" s="57">
        <v>2127.1300845999999</v>
      </c>
      <c r="DQ32" s="57">
        <v>1367.8</v>
      </c>
      <c r="DR32" s="57">
        <v>1367.1356996500001</v>
      </c>
      <c r="DS32" s="57">
        <v>2128.6314305400001</v>
      </c>
      <c r="DT32" s="57">
        <v>1365.14958402</v>
      </c>
      <c r="DU32" s="57">
        <v>2128.28980426</v>
      </c>
      <c r="DV32" s="57">
        <v>2128.7362285700001</v>
      </c>
      <c r="DW32" s="57">
        <v>1358.5383022999999</v>
      </c>
      <c r="DX32" s="57">
        <v>2127.1827324400001</v>
      </c>
      <c r="DY32" s="57">
        <v>2124.8229571299998</v>
      </c>
      <c r="DZ32" s="57">
        <v>1367.29658412</v>
      </c>
      <c r="EA32" s="57">
        <v>1365.19038447</v>
      </c>
      <c r="EB32" s="57">
        <v>2124.3800661700002</v>
      </c>
      <c r="EC32" s="57">
        <v>1363.0972138899999</v>
      </c>
      <c r="ED32" s="57">
        <v>2123.43442293</v>
      </c>
      <c r="EE32" s="57">
        <v>2125.4055292400003</v>
      </c>
      <c r="EF32" s="57">
        <v>1364.3477874099999</v>
      </c>
      <c r="EG32" s="57">
        <v>2122.6680330999998</v>
      </c>
      <c r="EH32" s="57">
        <v>2120.6819509699999</v>
      </c>
      <c r="EI32" s="57">
        <v>1362.6683257499999</v>
      </c>
      <c r="EJ32" s="57">
        <v>1365.6901123299999</v>
      </c>
      <c r="EK32" s="57">
        <v>2127.1889660900001</v>
      </c>
      <c r="EL32" s="57">
        <v>1371.13148787</v>
      </c>
      <c r="EM32" s="57">
        <v>2148.5869955300004</v>
      </c>
      <c r="EN32" s="57">
        <v>2131.5115274</v>
      </c>
      <c r="EO32" s="57">
        <v>1395.74049977</v>
      </c>
      <c r="EP32" s="57">
        <v>2154.7524838600002</v>
      </c>
      <c r="EQ32" s="57">
        <v>2136.26320738</v>
      </c>
      <c r="ER32" s="57">
        <v>1370.61422113</v>
      </c>
      <c r="ES32" s="57">
        <v>1371.64961227</v>
      </c>
      <c r="ET32" s="57">
        <v>2139.5501120399999</v>
      </c>
      <c r="EU32" s="57">
        <v>1372.5576397499999</v>
      </c>
      <c r="EV32" s="57">
        <v>2139.50007486</v>
      </c>
      <c r="EW32" s="57">
        <v>2138.5629034899998</v>
      </c>
      <c r="EX32" s="57">
        <v>1373.23755549</v>
      </c>
      <c r="EY32" s="57">
        <v>2142.2771985600002</v>
      </c>
      <c r="EZ32" s="57">
        <v>2141.4193893199999</v>
      </c>
      <c r="FA32" s="57">
        <v>1372.9239432500001</v>
      </c>
      <c r="FB32" s="57">
        <v>1373.1777357000001</v>
      </c>
    </row>
    <row r="33" spans="2:158" s="5" customFormat="1" x14ac:dyDescent="0.35">
      <c r="B33" s="59" t="s">
        <v>75</v>
      </c>
      <c r="C33" s="55" t="s">
        <v>168</v>
      </c>
      <c r="D33" s="49" t="s">
        <v>216</v>
      </c>
      <c r="E33" s="56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P33" s="58"/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  <c r="W33" s="54">
        <v>0</v>
      </c>
      <c r="AB33" s="58"/>
      <c r="AC33" s="54">
        <v>0</v>
      </c>
      <c r="AD33" s="54">
        <v>0</v>
      </c>
      <c r="AE33" s="54">
        <v>0</v>
      </c>
      <c r="AF33" s="54">
        <v>0</v>
      </c>
      <c r="AG33" s="54">
        <v>0</v>
      </c>
      <c r="AH33" s="54">
        <v>0</v>
      </c>
      <c r="AI33" s="54">
        <v>0</v>
      </c>
      <c r="AN33" s="58"/>
      <c r="AO33" s="54">
        <v>0</v>
      </c>
      <c r="AP33" s="54">
        <v>0</v>
      </c>
      <c r="AQ33" s="54">
        <v>0</v>
      </c>
      <c r="AR33" s="54">
        <v>0</v>
      </c>
      <c r="AS33" s="54">
        <v>0</v>
      </c>
      <c r="AT33" s="54">
        <v>0</v>
      </c>
      <c r="AU33" s="54">
        <v>0</v>
      </c>
      <c r="AV33" s="54">
        <v>0</v>
      </c>
      <c r="AW33" s="54">
        <v>0</v>
      </c>
      <c r="AX33" s="54">
        <v>0</v>
      </c>
      <c r="AY33" s="54">
        <v>0</v>
      </c>
      <c r="AZ33" s="54">
        <v>0</v>
      </c>
      <c r="BA33" s="54">
        <v>0</v>
      </c>
      <c r="BB33" s="54">
        <v>0</v>
      </c>
      <c r="BC33" s="54">
        <v>0</v>
      </c>
      <c r="BD33" s="54">
        <v>0</v>
      </c>
      <c r="BE33" s="54">
        <v>0</v>
      </c>
      <c r="BF33" s="54">
        <v>0</v>
      </c>
      <c r="BG33" s="54">
        <v>0</v>
      </c>
      <c r="BH33" s="54">
        <v>0</v>
      </c>
      <c r="BI33" s="54">
        <v>0</v>
      </c>
      <c r="BJ33" s="54">
        <v>0</v>
      </c>
      <c r="BK33" s="54">
        <v>0</v>
      </c>
      <c r="BL33" s="54">
        <v>0</v>
      </c>
      <c r="BM33" s="54">
        <v>0</v>
      </c>
      <c r="BN33" s="54">
        <v>0</v>
      </c>
      <c r="BO33" s="54">
        <v>0</v>
      </c>
      <c r="BP33" s="54">
        <v>0</v>
      </c>
      <c r="BQ33" s="54">
        <v>0</v>
      </c>
      <c r="BR33" s="54">
        <v>0</v>
      </c>
      <c r="BS33" s="54">
        <v>0</v>
      </c>
      <c r="BT33" s="54">
        <v>0</v>
      </c>
      <c r="BU33" s="54">
        <v>0</v>
      </c>
      <c r="BV33" s="54">
        <v>0</v>
      </c>
      <c r="BW33" s="54">
        <v>0</v>
      </c>
      <c r="BX33" s="54">
        <v>0</v>
      </c>
      <c r="BY33" s="54">
        <v>0</v>
      </c>
      <c r="BZ33" s="54">
        <v>0</v>
      </c>
      <c r="CA33" s="54">
        <v>0</v>
      </c>
      <c r="CB33" s="54">
        <v>0</v>
      </c>
      <c r="CC33" s="54">
        <v>0</v>
      </c>
      <c r="CD33" s="54">
        <v>0</v>
      </c>
      <c r="CE33" s="54">
        <v>0</v>
      </c>
      <c r="CF33" s="54">
        <v>0</v>
      </c>
      <c r="CG33" s="54">
        <v>0</v>
      </c>
      <c r="CH33" s="54">
        <v>0</v>
      </c>
      <c r="CI33" s="54">
        <v>0</v>
      </c>
      <c r="CJ33" s="54">
        <v>0</v>
      </c>
      <c r="CK33" s="54">
        <v>0</v>
      </c>
      <c r="CL33" s="54">
        <v>0</v>
      </c>
      <c r="CM33" s="54">
        <v>0</v>
      </c>
      <c r="CN33" s="54">
        <v>0</v>
      </c>
      <c r="CO33" s="54">
        <v>0</v>
      </c>
      <c r="CP33" s="54">
        <v>0</v>
      </c>
      <c r="CQ33" s="54">
        <v>0</v>
      </c>
      <c r="CR33" s="54">
        <v>0</v>
      </c>
      <c r="CS33" s="54">
        <v>0</v>
      </c>
      <c r="CT33" s="54">
        <v>0</v>
      </c>
      <c r="CU33" s="54">
        <v>0</v>
      </c>
      <c r="CV33" s="54">
        <v>0</v>
      </c>
      <c r="CW33" s="54">
        <v>0</v>
      </c>
      <c r="CX33" s="54">
        <v>0</v>
      </c>
      <c r="CY33" s="54">
        <v>0</v>
      </c>
      <c r="CZ33" s="57">
        <v>0</v>
      </c>
      <c r="DA33" s="57">
        <v>0</v>
      </c>
      <c r="DB33" s="57">
        <v>0</v>
      </c>
      <c r="DC33" s="57">
        <v>0</v>
      </c>
      <c r="DD33" s="57">
        <v>0</v>
      </c>
      <c r="DE33" s="57">
        <v>0</v>
      </c>
      <c r="DF33" s="57">
        <v>0</v>
      </c>
      <c r="DG33" s="57">
        <v>0</v>
      </c>
      <c r="DH33" s="57">
        <v>0</v>
      </c>
      <c r="DI33" s="57">
        <v>0</v>
      </c>
      <c r="DJ33" s="57">
        <v>0</v>
      </c>
      <c r="DK33" s="57">
        <v>0</v>
      </c>
      <c r="DL33" s="57">
        <v>0</v>
      </c>
      <c r="DM33" s="57">
        <v>0</v>
      </c>
      <c r="DN33" s="57">
        <v>0</v>
      </c>
      <c r="DO33" s="57">
        <v>0</v>
      </c>
      <c r="DP33" s="57">
        <v>0</v>
      </c>
      <c r="DQ33" s="57">
        <v>0</v>
      </c>
      <c r="DR33" s="57">
        <v>0</v>
      </c>
      <c r="DS33" s="57">
        <v>0</v>
      </c>
      <c r="DT33" s="57">
        <v>0</v>
      </c>
      <c r="DU33" s="57">
        <v>0</v>
      </c>
      <c r="DV33" s="57">
        <v>0</v>
      </c>
      <c r="DW33" s="57">
        <v>0</v>
      </c>
      <c r="DX33" s="57">
        <v>0</v>
      </c>
      <c r="DY33" s="57">
        <v>0</v>
      </c>
      <c r="DZ33" s="57">
        <v>0</v>
      </c>
      <c r="EA33" s="57">
        <v>0</v>
      </c>
      <c r="EB33" s="57">
        <v>0</v>
      </c>
      <c r="EC33" s="57">
        <v>0</v>
      </c>
      <c r="ED33" s="57">
        <v>0</v>
      </c>
      <c r="EE33" s="57">
        <v>0</v>
      </c>
      <c r="EF33" s="57">
        <v>0</v>
      </c>
      <c r="EG33" s="57">
        <v>0</v>
      </c>
      <c r="EH33" s="57">
        <v>0</v>
      </c>
      <c r="EI33" s="57">
        <v>0</v>
      </c>
      <c r="EJ33" s="57">
        <v>0</v>
      </c>
      <c r="EK33" s="57">
        <v>0</v>
      </c>
      <c r="EL33" s="57">
        <v>0</v>
      </c>
      <c r="EM33" s="57">
        <v>0</v>
      </c>
      <c r="EN33" s="57">
        <v>0</v>
      </c>
      <c r="EO33" s="57">
        <v>0</v>
      </c>
      <c r="EP33" s="57">
        <v>0</v>
      </c>
      <c r="EQ33" s="57">
        <v>0</v>
      </c>
      <c r="ER33" s="57">
        <v>0</v>
      </c>
      <c r="ES33" s="57">
        <v>0</v>
      </c>
      <c r="ET33" s="57">
        <v>0</v>
      </c>
      <c r="EU33" s="57">
        <v>0</v>
      </c>
      <c r="EV33" s="57">
        <v>0</v>
      </c>
      <c r="EW33" s="57">
        <v>0</v>
      </c>
      <c r="EX33" s="57">
        <v>0</v>
      </c>
      <c r="EY33" s="57">
        <v>0</v>
      </c>
      <c r="EZ33" s="57">
        <v>0</v>
      </c>
      <c r="FA33" s="57">
        <v>0</v>
      </c>
      <c r="FB33" s="57">
        <v>0</v>
      </c>
    </row>
    <row r="34" spans="2:158" s="5" customFormat="1" x14ac:dyDescent="0.35">
      <c r="B34" s="59" t="s">
        <v>76</v>
      </c>
      <c r="C34" s="55" t="s">
        <v>169</v>
      </c>
      <c r="D34" s="49" t="s">
        <v>217</v>
      </c>
      <c r="E34" s="54">
        <f t="shared" ref="E34:BO34" si="434">-E27-E36-(E30+E31+E32+E33+E35+E42+E41)</f>
        <v>2303.7999999999993</v>
      </c>
      <c r="F34" s="54">
        <f t="shared" si="434"/>
        <v>-3541.0909999999994</v>
      </c>
      <c r="G34" s="54">
        <f t="shared" si="434"/>
        <v>2033.3999999999901</v>
      </c>
      <c r="H34" s="54">
        <f t="shared" si="434"/>
        <v>2303.4000000000005</v>
      </c>
      <c r="I34" s="54">
        <f t="shared" si="434"/>
        <v>13465.000000000002</v>
      </c>
      <c r="J34" s="54">
        <f t="shared" si="434"/>
        <v>-6935.2</v>
      </c>
      <c r="K34" s="54">
        <f t="shared" si="434"/>
        <v>3986.7699999999936</v>
      </c>
      <c r="L34" s="54">
        <f t="shared" si="434"/>
        <v>6281.1999999999989</v>
      </c>
      <c r="M34" s="54">
        <f t="shared" si="434"/>
        <v>-19347.829999999998</v>
      </c>
      <c r="N34" s="54">
        <f t="shared" si="434"/>
        <v>10285.200000000001</v>
      </c>
      <c r="O34" s="54">
        <f t="shared" si="434"/>
        <v>24268.300000000003</v>
      </c>
      <c r="P34" s="54">
        <f t="shared" si="434"/>
        <v>-23727.899999999994</v>
      </c>
      <c r="Q34" s="54">
        <f t="shared" si="434"/>
        <v>11960.900000000005</v>
      </c>
      <c r="R34" s="54">
        <f t="shared" si="434"/>
        <v>2755.2000000000016</v>
      </c>
      <c r="S34" s="54">
        <f t="shared" si="434"/>
        <v>-3814.5099999999998</v>
      </c>
      <c r="T34" s="54">
        <f t="shared" si="434"/>
        <v>-82749.610000000015</v>
      </c>
      <c r="U34" s="54">
        <f t="shared" si="434"/>
        <v>8074.3100000000013</v>
      </c>
      <c r="V34" s="54">
        <f t="shared" si="434"/>
        <v>-11636.230000000005</v>
      </c>
      <c r="W34" s="54">
        <f t="shared" si="434"/>
        <v>28760.799999999988</v>
      </c>
      <c r="X34" s="54">
        <f t="shared" si="434"/>
        <v>-490.40000000000668</v>
      </c>
      <c r="Y34" s="54">
        <f t="shared" si="434"/>
        <v>4209.3000000000047</v>
      </c>
      <c r="Z34" s="54">
        <f t="shared" si="434"/>
        <v>3898.3519999999953</v>
      </c>
      <c r="AA34" s="54">
        <f t="shared" si="434"/>
        <v>8251.0279999999948</v>
      </c>
      <c r="AB34" s="54">
        <f t="shared" si="434"/>
        <v>-43018.51</v>
      </c>
      <c r="AC34" s="54">
        <f t="shared" si="434"/>
        <v>17721.199999999997</v>
      </c>
      <c r="AD34" s="54">
        <f t="shared" si="434"/>
        <v>359.89999999999645</v>
      </c>
      <c r="AE34" s="54">
        <f t="shared" si="434"/>
        <v>30523.599999999995</v>
      </c>
      <c r="AF34" s="54">
        <f t="shared" si="434"/>
        <v>-28081.100000000009</v>
      </c>
      <c r="AG34" s="54">
        <f t="shared" si="434"/>
        <v>-8567.1999999999971</v>
      </c>
      <c r="AH34" s="54">
        <f t="shared" si="434"/>
        <v>-7906.2000000000007</v>
      </c>
      <c r="AI34" s="54">
        <f t="shared" si="434"/>
        <v>3785.7000000000025</v>
      </c>
      <c r="AJ34" s="54">
        <f t="shared" si="434"/>
        <v>7400.2000000000062</v>
      </c>
      <c r="AK34" s="54">
        <f t="shared" si="434"/>
        <v>-789.44999999999141</v>
      </c>
      <c r="AL34" s="54">
        <f t="shared" si="434"/>
        <v>16339.199999999992</v>
      </c>
      <c r="AM34" s="54">
        <f t="shared" si="434"/>
        <v>43202.5</v>
      </c>
      <c r="AN34" s="54">
        <f t="shared" si="434"/>
        <v>-31050.30000000001</v>
      </c>
      <c r="AO34" s="54">
        <f t="shared" si="434"/>
        <v>12742.259000000002</v>
      </c>
      <c r="AP34" s="54">
        <f t="shared" si="434"/>
        <v>-1655.7169180000026</v>
      </c>
      <c r="AQ34" s="54">
        <f t="shared" si="434"/>
        <v>824.86099999999897</v>
      </c>
      <c r="AR34" s="54">
        <f t="shared" si="434"/>
        <v>-4381.3840000000073</v>
      </c>
      <c r="AS34" s="54">
        <f t="shared" si="434"/>
        <v>-12651.247032809997</v>
      </c>
      <c r="AT34" s="54">
        <f t="shared" si="434"/>
        <v>9277.1749999999865</v>
      </c>
      <c r="AU34" s="54">
        <f t="shared" si="434"/>
        <v>13168.135000000004</v>
      </c>
      <c r="AV34" s="54">
        <f t="shared" si="434"/>
        <v>-5986.0000000000073</v>
      </c>
      <c r="AW34" s="54">
        <f t="shared" si="434"/>
        <v>-10173.299999999999</v>
      </c>
      <c r="AX34" s="54">
        <f t="shared" si="434"/>
        <v>7391.6919999999964</v>
      </c>
      <c r="AY34" s="54">
        <f t="shared" si="434"/>
        <v>-3051.0539999999964</v>
      </c>
      <c r="AZ34" s="54">
        <f t="shared" si="434"/>
        <v>-31071.155999999984</v>
      </c>
      <c r="BA34" s="54">
        <f t="shared" si="434"/>
        <v>-4667.6677970014043</v>
      </c>
      <c r="BB34" s="54">
        <f t="shared" si="434"/>
        <v>41385.887395491809</v>
      </c>
      <c r="BC34" s="54">
        <f t="shared" si="434"/>
        <v>18555.7118702142</v>
      </c>
      <c r="BD34" s="54">
        <f t="shared" si="434"/>
        <v>-10140.224610715508</v>
      </c>
      <c r="BE34" s="54">
        <f t="shared" si="434"/>
        <v>-106020.3356013289</v>
      </c>
      <c r="BF34" s="54">
        <f t="shared" si="434"/>
        <v>71917.18778354059</v>
      </c>
      <c r="BG34" s="54">
        <f t="shared" si="434"/>
        <v>8056.9148409199915</v>
      </c>
      <c r="BH34" s="54">
        <f t="shared" si="434"/>
        <v>865.20490486609924</v>
      </c>
      <c r="BI34" s="54">
        <f t="shared" si="434"/>
        <v>-15984.274764204987</v>
      </c>
      <c r="BJ34" s="54">
        <f t="shared" si="434"/>
        <v>2349.408156301799</v>
      </c>
      <c r="BK34" s="54">
        <f t="shared" si="434"/>
        <v>22343.386599193309</v>
      </c>
      <c r="BL34" s="54">
        <f t="shared" si="434"/>
        <v>-9366.9466083878051</v>
      </c>
      <c r="BM34" s="54">
        <f t="shared" si="434"/>
        <v>207.02812000086942</v>
      </c>
      <c r="BN34" s="54">
        <f t="shared" si="434"/>
        <v>-13019.871118909607</v>
      </c>
      <c r="BO34" s="54">
        <f t="shared" si="434"/>
        <v>3561.9300978736924</v>
      </c>
      <c r="BP34" s="54">
        <f t="shared" ref="BP34:BU34" si="435">-BP27-BP36-(BP30+BP31+BP32+BP33+BP35+BP42+BP41)</f>
        <v>46482.882011427937</v>
      </c>
      <c r="BQ34" s="54">
        <f t="shared" si="435"/>
        <v>5630.0722190310007</v>
      </c>
      <c r="BR34" s="54">
        <f t="shared" si="435"/>
        <v>-20336.100339979388</v>
      </c>
      <c r="BS34" s="54">
        <f t="shared" si="435"/>
        <v>4102.3506581019974</v>
      </c>
      <c r="BT34" s="54">
        <f t="shared" si="435"/>
        <v>-551.12593228199921</v>
      </c>
      <c r="BU34" s="54">
        <f t="shared" si="435"/>
        <v>-20864.314401690008</v>
      </c>
      <c r="BV34" s="54">
        <f t="shared" ref="BV34:CB34" si="436">-BV27-BV36-(BV30+BV31+BV32+BV33+BV35+BV42+BV41)</f>
        <v>-7016.0523119533991</v>
      </c>
      <c r="BW34" s="54">
        <f t="shared" si="436"/>
        <v>11443.311515996054</v>
      </c>
      <c r="BX34" s="54">
        <f t="shared" si="436"/>
        <v>-8073.0517213609128</v>
      </c>
      <c r="BY34" s="54">
        <f t="shared" si="436"/>
        <v>484.6669333466034</v>
      </c>
      <c r="BZ34" s="54">
        <f t="shared" si="436"/>
        <v>-8424.377354924989</v>
      </c>
      <c r="CA34" s="54">
        <f t="shared" si="436"/>
        <v>-2672.4788302031066</v>
      </c>
      <c r="CB34" s="54">
        <f t="shared" si="436"/>
        <v>23720.746079840723</v>
      </c>
      <c r="CC34" s="54">
        <f t="shared" ref="CC34" si="437">-CC27-CC36-(CC30+CC31+CC32+CC33+CC35+CC42+CC41)</f>
        <v>5345.3588159887468</v>
      </c>
      <c r="CD34" s="54">
        <f t="shared" ref="CD34" si="438">-CD27-CD36-(CD30+CD31+CD32+CD33+CD35+CD42+CD41)</f>
        <v>-28619.310363601919</v>
      </c>
      <c r="CE34" s="54">
        <f t="shared" ref="CE34:CJ34" si="439">-CE27-CE36-(CE30+CE31+CE32+CE33+CE35+CE42+CE41)</f>
        <v>-18525.384707770143</v>
      </c>
      <c r="CF34" s="62">
        <f t="shared" si="439"/>
        <v>4976.7559559910032</v>
      </c>
      <c r="CG34" s="54">
        <f t="shared" si="439"/>
        <v>-9311.0363565595981</v>
      </c>
      <c r="CH34" s="54">
        <f t="shared" si="439"/>
        <v>13099.514139852407</v>
      </c>
      <c r="CI34" s="54">
        <f t="shared" si="439"/>
        <v>12880.961360016205</v>
      </c>
      <c r="CJ34" s="54">
        <f t="shared" si="439"/>
        <v>-35615.392698735304</v>
      </c>
      <c r="CK34" s="54">
        <f>-CK27-CK36-(CK30+CK31+CK32+CK33+CK35+CK42+CK41)</f>
        <v>13210.992442871497</v>
      </c>
      <c r="CL34" s="54">
        <f t="shared" ref="CL34:CN34" si="440">-CL27-CL36-(CL30+CL31+CL32+CL33+CL35+CL42+CL41)</f>
        <v>7965.6368983998163</v>
      </c>
      <c r="CM34" s="54">
        <f t="shared" ref="CM34" si="441">-CM27-CM36-(CM30+CM31+CM32+CM33+CM35+CM42+CM41)</f>
        <v>7362.4242645037884</v>
      </c>
      <c r="CN34" s="54">
        <f t="shared" si="440"/>
        <v>27621.8338785866</v>
      </c>
      <c r="CO34" s="54">
        <f t="shared" ref="CO34:CP34" si="442">-CO27-CO36-(CO30+CO31+CO32+CO33+CO35+CO42+CO41)</f>
        <v>13616.217567376198</v>
      </c>
      <c r="CP34" s="54">
        <f t="shared" si="442"/>
        <v>11605.741812324501</v>
      </c>
      <c r="CQ34" s="54">
        <f t="shared" ref="CQ34" si="443">-CQ27-CQ36-(CQ30+CQ31+CQ32+CQ33+CQ35+CQ42+CQ41)</f>
        <v>-8664.1445537406998</v>
      </c>
      <c r="CR34" s="54">
        <f t="shared" ref="CR34:CX34" si="444">-CR27-CR36-(CR30+CR31+CR32+CR33+CR35+CR42+CR41)</f>
        <v>7851.474826664502</v>
      </c>
      <c r="CS34" s="54">
        <f t="shared" si="444"/>
        <v>-6252.3030450813831</v>
      </c>
      <c r="CT34" s="54">
        <f t="shared" si="444"/>
        <v>15872.040602141145</v>
      </c>
      <c r="CU34" s="54">
        <f t="shared" si="444"/>
        <v>962.59290258881265</v>
      </c>
      <c r="CV34" s="54">
        <f t="shared" si="444"/>
        <v>-59853.03397022147</v>
      </c>
      <c r="CW34" s="54">
        <f t="shared" si="444"/>
        <v>-21316.370526744435</v>
      </c>
      <c r="CX34" s="54">
        <f t="shared" si="444"/>
        <v>28093.890260760185</v>
      </c>
      <c r="CY34" s="54">
        <f t="shared" ref="CY34:CZ34" si="445">-CY27-CY36-(CY30+CY31+CY32+CY33+CY35+CY42+CY41)</f>
        <v>-5115.5343095432008</v>
      </c>
      <c r="CZ34" s="57">
        <f t="shared" si="445"/>
        <v>13263.194739819104</v>
      </c>
      <c r="DA34" s="57">
        <f t="shared" ref="DA34:DB34" si="446">-DA27-DA36-(DA30+DA31+DA32+DA33+DA35+DA42+DA41)</f>
        <v>9514.6353110001</v>
      </c>
      <c r="DB34" s="57">
        <f t="shared" si="446"/>
        <v>-5760.7784556449005</v>
      </c>
      <c r="DC34" s="57">
        <f t="shared" ref="DC34:DD34" si="447">-DC27-DC36-(DC30+DC31+DC32+DC33+DC35+DC42+DC41)</f>
        <v>13218.245746667735</v>
      </c>
      <c r="DD34" s="57">
        <f t="shared" si="447"/>
        <v>-11572.091585630145</v>
      </c>
      <c r="DE34" s="57">
        <f t="shared" ref="DE34:DF34" si="448">-DE27-DE36-(DE30+DE31+DE32+DE33+DE35+DE42+DE41)</f>
        <v>-4834.9227403087734</v>
      </c>
      <c r="DF34" s="57">
        <f t="shared" si="448"/>
        <v>46811.864694400851</v>
      </c>
      <c r="DG34" s="57">
        <f t="shared" ref="DG34:DH34" si="449">-DG27-DG36-(DG30+DG31+DG32+DG33+DG35+DG42+DG41)</f>
        <v>-995.58676668212502</v>
      </c>
      <c r="DH34" s="57">
        <f t="shared" si="449"/>
        <v>-56479.898850099969</v>
      </c>
      <c r="DI34" s="57">
        <f t="shared" ref="DI34:DJ34" si="450">-DI27-DI36-(DI30+DI31+DI32+DI33+DI35+DI42+DI41)</f>
        <v>17179.222112454707</v>
      </c>
      <c r="DJ34" s="57">
        <f t="shared" si="450"/>
        <v>-6703.1357162136992</v>
      </c>
      <c r="DK34" s="57">
        <f t="shared" ref="DK34:DL34" si="451">-DK27-DK36-(DK30+DK31+DK32+DK33+DK35+DK42+DK41)</f>
        <v>-12506.739945538502</v>
      </c>
      <c r="DL34" s="57">
        <f t="shared" si="451"/>
        <v>-2609.046356920906</v>
      </c>
      <c r="DM34" s="57">
        <f t="shared" ref="DM34:DN34" si="452">-DM27-DM36-(DM30+DM31+DM32+DM33+DM35+DM42+DM41)</f>
        <v>-9751.4578137971912</v>
      </c>
      <c r="DN34" s="57">
        <f t="shared" si="452"/>
        <v>-16062.971815707668</v>
      </c>
      <c r="DO34" s="57">
        <f t="shared" ref="DO34:DP34" si="453">-DO27-DO36-(DO30+DO31+DO32+DO33+DO35+DO42+DO41)</f>
        <v>-2405.4964241919188</v>
      </c>
      <c r="DP34" s="57">
        <f t="shared" si="453"/>
        <v>-6151.7939929856893</v>
      </c>
      <c r="DQ34" s="57">
        <f t="shared" ref="DQ34:DR34" si="454">-DQ27-DQ36-(DQ30+DQ31+DQ32+DQ33+DQ35+DQ42+DQ41)</f>
        <v>6749.5918879489518</v>
      </c>
      <c r="DR34" s="57">
        <f t="shared" si="454"/>
        <v>36941.178960313977</v>
      </c>
      <c r="DS34" s="57">
        <f t="shared" ref="DS34:DT34" si="455">-DS27-DS36-(DS30+DS31+DS32+DS33+DS35+DS42+DS41)</f>
        <v>1511.9060109514987</v>
      </c>
      <c r="DT34" s="57">
        <f t="shared" si="455"/>
        <v>23471.241493548157</v>
      </c>
      <c r="DU34" s="57">
        <f t="shared" ref="DU34:DV34" si="456">-DU27-DU36-(DU30+DU31+DU32+DU33+DU35+DU42+DU41)</f>
        <v>8715.5890514761995</v>
      </c>
      <c r="DV34" s="57">
        <f t="shared" si="456"/>
        <v>-5871.348723579069</v>
      </c>
      <c r="DW34" s="57">
        <f t="shared" ref="DW34:DX34" si="457">-DW27-DW36-(DW30+DW31+DW32+DW33+DW35+DW42+DW41)</f>
        <v>-2787.0715972729172</v>
      </c>
      <c r="DX34" s="57">
        <f t="shared" si="457"/>
        <v>28726.128503336033</v>
      </c>
      <c r="DY34" s="57">
        <f t="shared" ref="DY34:DZ34" si="458">-DY27-DY36-(DY30+DY31+DY32+DY33+DY35+DY42+DY41)</f>
        <v>-31794.009920527318</v>
      </c>
      <c r="DZ34" s="57">
        <f t="shared" si="458"/>
        <v>-45423.848767651762</v>
      </c>
      <c r="EA34" s="57">
        <f t="shared" ref="EA34:EC34" si="459">-EA27-EA36-(EA30+EA31+EA32+EA33+EA35+EA42+EA41)</f>
        <v>10945.048466096372</v>
      </c>
      <c r="EB34" s="57">
        <f t="shared" si="459"/>
        <v>3956.4338429043055</v>
      </c>
      <c r="EC34" s="57">
        <f t="shared" si="459"/>
        <v>13139.233656125672</v>
      </c>
      <c r="ED34" s="57">
        <f t="shared" ref="ED34:EE34" si="460">-ED27-ED36-(ED30+ED31+ED32+ED33+ED35+ED42+ED41)</f>
        <v>5636.5897314063104</v>
      </c>
      <c r="EE34" s="57">
        <f t="shared" si="460"/>
        <v>26392.147837092692</v>
      </c>
      <c r="EF34" s="57">
        <f t="shared" ref="EF34:EG34" si="461">-EF27-EF36-(EF30+EF31+EF32+EF33+EF35+EF42+EF41)</f>
        <v>-85413.545468831187</v>
      </c>
      <c r="EG34" s="57">
        <f t="shared" si="461"/>
        <v>19506.67843953579</v>
      </c>
      <c r="EH34" s="57">
        <f t="shared" ref="EH34:EI34" si="462">-EH27-EH36-(EH30+EH31+EH32+EH33+EH35+EH42+EH41)</f>
        <v>293.95326681571896</v>
      </c>
      <c r="EI34" s="57">
        <f t="shared" si="462"/>
        <v>9630.1897078867223</v>
      </c>
      <c r="EJ34" s="57">
        <f t="shared" ref="EJ34:EK34" si="463">-EJ27-EJ36-(EJ30+EJ31+EJ32+EJ33+EJ35+EJ42+EJ41)</f>
        <v>26003.650987414985</v>
      </c>
      <c r="EK34" s="57">
        <f t="shared" si="463"/>
        <v>40840.904444882224</v>
      </c>
      <c r="EL34" s="57">
        <f t="shared" ref="EL34:EM34" si="464">-EL27-EL36-(EL30+EL31+EL32+EL33+EL35+EL42+EL41)</f>
        <v>-37829.508464750681</v>
      </c>
      <c r="EM34" s="57">
        <f t="shared" si="464"/>
        <v>-44895.897410646023</v>
      </c>
      <c r="EN34" s="57">
        <f t="shared" ref="EN34:EO34" si="465">-EN27-EN36-(EN30+EN31+EN32+EN33+EN35+EN42+EN41)</f>
        <v>38881.345020474815</v>
      </c>
      <c r="EO34" s="57">
        <f t="shared" si="465"/>
        <v>18180.026874305375</v>
      </c>
      <c r="EP34" s="57">
        <f t="shared" ref="EP34:EQ34" si="466">-EP27-EP36-(EP30+EP31+EP32+EP33+EP35+EP42+EP41)</f>
        <v>-18090.262859958544</v>
      </c>
      <c r="EQ34" s="57">
        <f t="shared" si="466"/>
        <v>35716.335681512603</v>
      </c>
      <c r="ER34" s="57">
        <f t="shared" ref="ER34:ES34" si="467">-ER27-ER36-(ER30+ER31+ER32+ER33+ER35+ER42+ER41)</f>
        <v>-65574.757182604386</v>
      </c>
      <c r="ES34" s="57">
        <f t="shared" si="467"/>
        <v>22151.072093113595</v>
      </c>
      <c r="ET34" s="57">
        <f t="shared" ref="ET34:EU34" si="468">-ET27-ET36-(ET30+ET31+ET32+ET33+ET35+ET42+ET41)</f>
        <v>20449.146071130024</v>
      </c>
      <c r="EU34" s="57">
        <f t="shared" si="468"/>
        <v>1647.4514139399053</v>
      </c>
      <c r="EV34" s="57">
        <f t="shared" ref="EV34:EW34" si="469">-EV27-EV36-(EV30+EV31+EV32+EV33+EV35+EV42+EV41)</f>
        <v>-29747.489956762023</v>
      </c>
      <c r="EW34" s="57">
        <f t="shared" si="469"/>
        <v>7139.4495520550608</v>
      </c>
      <c r="EX34" s="57">
        <f t="shared" ref="EX34:EY34" si="470">-EX27-EX36-(EX30+EX31+EX32+EX33+EX35+EX42+EX41)</f>
        <v>7583.2730603239233</v>
      </c>
      <c r="EY34" s="57">
        <f t="shared" si="470"/>
        <v>16974.938442779057</v>
      </c>
      <c r="EZ34" s="57">
        <f t="shared" ref="EZ34:FA34" si="471">-EZ27-EZ36-(EZ30+EZ31+EZ32+EZ33+EZ35+EZ42+EZ41)</f>
        <v>5139.3113467785615</v>
      </c>
      <c r="FA34" s="57">
        <f t="shared" si="471"/>
        <v>-11817.423287349829</v>
      </c>
      <c r="FB34" s="57">
        <f t="shared" ref="FB34" si="472">-FB27-FB36-(FB30+FB31+FB32+FB33+FB35+FB42+FB41)</f>
        <v>-79029.54648278188</v>
      </c>
    </row>
    <row r="35" spans="2:158" s="5" customFormat="1" x14ac:dyDescent="0.35">
      <c r="B35" s="59" t="s">
        <v>77</v>
      </c>
      <c r="C35" s="55" t="s">
        <v>170</v>
      </c>
      <c r="D35" s="49" t="s">
        <v>218</v>
      </c>
      <c r="E35" s="56">
        <v>-1346.3</v>
      </c>
      <c r="F35" s="54">
        <v>-1108.5</v>
      </c>
      <c r="G35" s="54">
        <v>-1526</v>
      </c>
      <c r="H35" s="54">
        <v>-1669.4</v>
      </c>
      <c r="I35" s="54">
        <v>-1474.8</v>
      </c>
      <c r="J35" s="54">
        <v>-1966.8</v>
      </c>
      <c r="K35" s="54">
        <v>-1347.1</v>
      </c>
      <c r="L35" s="54">
        <v>-1179.4000000000001</v>
      </c>
      <c r="M35" s="54">
        <v>-1573.9</v>
      </c>
      <c r="N35" s="54">
        <v>-23077.5</v>
      </c>
      <c r="O35" s="54">
        <v>-38170.300000000003</v>
      </c>
      <c r="P35" s="57">
        <v>-2164.3000000000002</v>
      </c>
      <c r="Q35" s="54">
        <v>-1344.2</v>
      </c>
      <c r="R35" s="54">
        <v>-1700.5</v>
      </c>
      <c r="S35" s="54">
        <v>-5042.5</v>
      </c>
      <c r="T35" s="54">
        <v>-1726.6</v>
      </c>
      <c r="U35" s="54">
        <v>-4159.8</v>
      </c>
      <c r="V35" s="54">
        <v>-2186.6</v>
      </c>
      <c r="W35" s="54">
        <v>-1174.3</v>
      </c>
      <c r="X35" s="54">
        <v>-1173.5</v>
      </c>
      <c r="Y35" s="54">
        <v>-2113.3000000000002</v>
      </c>
      <c r="Z35" s="54">
        <v>-1733.3</v>
      </c>
      <c r="AA35" s="54">
        <v>-5189.6000000000004</v>
      </c>
      <c r="AB35" s="57">
        <v>-2207.3000000000002</v>
      </c>
      <c r="AC35" s="54">
        <v>-1162.4000000000001</v>
      </c>
      <c r="AD35" s="54">
        <v>-1892.9</v>
      </c>
      <c r="AE35" s="54">
        <v>-2135.4</v>
      </c>
      <c r="AF35" s="54">
        <v>-1743.8</v>
      </c>
      <c r="AG35" s="54">
        <v>-1178.5</v>
      </c>
      <c r="AH35" s="54">
        <v>-1253.8</v>
      </c>
      <c r="AI35" s="54">
        <v>-1179.9000000000001</v>
      </c>
      <c r="AJ35" s="54">
        <v>-1108</v>
      </c>
      <c r="AK35" s="54">
        <v>-1512.2</v>
      </c>
      <c r="AL35" s="54">
        <v>-1128.3</v>
      </c>
      <c r="AM35" s="54">
        <v>-62089.8</v>
      </c>
      <c r="AN35" s="57">
        <v>-1333.8</v>
      </c>
      <c r="AO35" s="54">
        <v>-1181.0999999999999</v>
      </c>
      <c r="AP35" s="54">
        <v>-1180.7</v>
      </c>
      <c r="AQ35" s="54">
        <v>-1529.9</v>
      </c>
      <c r="AR35" s="54">
        <v>-1132.5</v>
      </c>
      <c r="AS35" s="54">
        <v>-6123.9</v>
      </c>
      <c r="AT35" s="54">
        <v>-10870.3</v>
      </c>
      <c r="AU35" s="54">
        <v>-1182</v>
      </c>
      <c r="AV35" s="54">
        <v>-1148.2</v>
      </c>
      <c r="AW35" s="54">
        <v>-1510.8</v>
      </c>
      <c r="AX35" s="54">
        <v>-1181.2</v>
      </c>
      <c r="AY35" s="54">
        <v>-1346.2070000000001</v>
      </c>
      <c r="AZ35" s="54">
        <v>-1323.133</v>
      </c>
      <c r="BA35" s="54">
        <v>-1182.0985332600001</v>
      </c>
      <c r="BB35" s="54">
        <f>-65652.86939068</f>
        <v>-65652.869390680004</v>
      </c>
      <c r="BC35" s="54">
        <v>-1124.2194622300001</v>
      </c>
      <c r="BD35" s="54">
        <v>-980.2</v>
      </c>
      <c r="BE35" s="54">
        <v>-1284.5155613500001</v>
      </c>
      <c r="BF35" s="54">
        <f>-70272.24561576</f>
        <v>-70272.245615759995</v>
      </c>
      <c r="BG35" s="54">
        <v>-1173.1493402000001</v>
      </c>
      <c r="BH35" s="54">
        <v>-6590.5596906299997</v>
      </c>
      <c r="BI35" s="54">
        <v>-1508.9238438899999</v>
      </c>
      <c r="BJ35" s="54">
        <v>-1746.9091456900001</v>
      </c>
      <c r="BK35" s="54">
        <v>-15755.86891057</v>
      </c>
      <c r="BL35" s="54">
        <v>-1356.05770392</v>
      </c>
      <c r="BM35" s="54">
        <v>-1179.9584180899999</v>
      </c>
      <c r="BN35" s="54">
        <v>-1753.6639442000001</v>
      </c>
      <c r="BO35" s="54">
        <v>-1531.53004474</v>
      </c>
      <c r="BP35" s="54">
        <v>-59722.00940422</v>
      </c>
      <c r="BQ35" s="54">
        <v>-1862.0408718599999</v>
      </c>
      <c r="BR35" s="54">
        <v>-3176.6416950100001</v>
      </c>
      <c r="BS35" s="54">
        <v>-1967.19461667</v>
      </c>
      <c r="BT35" s="54">
        <v>-1979.90190822</v>
      </c>
      <c r="BU35" s="54">
        <v>-1729.7146819300001</v>
      </c>
      <c r="BV35" s="54">
        <v>-1389.7586010699999</v>
      </c>
      <c r="BW35" s="54">
        <v>-2197.3697641799999</v>
      </c>
      <c r="BX35" s="54">
        <v>-1518.36199369</v>
      </c>
      <c r="BY35" s="54">
        <v>-1389.39257404</v>
      </c>
      <c r="BZ35" s="54">
        <v>-2087.94296042</v>
      </c>
      <c r="CA35" s="54">
        <v>-1737.0782058</v>
      </c>
      <c r="CB35" s="54">
        <v>-42601.627986289997</v>
      </c>
      <c r="CC35" s="54">
        <v>-2077.7562848500002</v>
      </c>
      <c r="CD35" s="54">
        <v>-9855.0241172999995</v>
      </c>
      <c r="CE35" s="54">
        <v>-2178.1507310699999</v>
      </c>
      <c r="CF35" s="54">
        <v>-1978.29461745</v>
      </c>
      <c r="CG35" s="54">
        <v>-1390.62358621</v>
      </c>
      <c r="CH35" s="54">
        <v>-1391.0256923300001</v>
      </c>
      <c r="CI35" s="54">
        <v>-2180.43500976</v>
      </c>
      <c r="CJ35" s="54">
        <f>-1613.2833281</f>
        <v>-1613.2833281000001</v>
      </c>
      <c r="CK35" s="54">
        <f>-2180.08864723</f>
        <v>-2180.0886472299999</v>
      </c>
      <c r="CL35" s="54">
        <f>-2180.37635959</f>
        <v>-2180.37635959</v>
      </c>
      <c r="CM35" s="54">
        <v>-1391.25363958</v>
      </c>
      <c r="CN35" s="54">
        <v>-3123.58223352</v>
      </c>
      <c r="CO35" s="54">
        <v>-2181.8947566500001</v>
      </c>
      <c r="CP35" s="54">
        <v>-1441.7693083199999</v>
      </c>
      <c r="CQ35" s="54">
        <f>-90891.55249013</f>
        <v>-90891.552490129994</v>
      </c>
      <c r="CR35" s="54">
        <v>-2182.8761363100002</v>
      </c>
      <c r="CS35" s="54">
        <v>-1393.28897551</v>
      </c>
      <c r="CT35" s="54">
        <v>-2183.8353248399999</v>
      </c>
      <c r="CU35" s="54">
        <f>-2183.47415328</f>
        <v>-2183.4741532799999</v>
      </c>
      <c r="CV35" s="54">
        <f>-1444.24885662001</f>
        <v>-1444.24885662001</v>
      </c>
      <c r="CW35" s="54">
        <f>-2195.48604725</f>
        <v>-2195.48604725</v>
      </c>
      <c r="CX35" s="54">
        <f>-28679.29674131</f>
        <v>-28679.296741310001</v>
      </c>
      <c r="CY35" s="54">
        <f>-1394.86173664</f>
        <v>-1394.8617366399999</v>
      </c>
      <c r="CZ35" s="57">
        <f>-1393.8377647</f>
        <v>-1393.8377647</v>
      </c>
      <c r="DA35" s="57">
        <f>-2185.42032779</f>
        <v>-2185.4203277900001</v>
      </c>
      <c r="DB35" s="57">
        <f>-1392.89690751</f>
        <v>-1392.8969075099999</v>
      </c>
      <c r="DC35" s="57">
        <f>-2185.34537325</f>
        <v>-2185.3453732500002</v>
      </c>
      <c r="DD35" s="57">
        <v>-2179.55111562</v>
      </c>
      <c r="DE35" s="57">
        <v>-9260.5316160500006</v>
      </c>
      <c r="DF35" s="57">
        <v>-2216.9525714800002</v>
      </c>
      <c r="DG35" s="57">
        <v>-17896.623247359999</v>
      </c>
      <c r="DH35" s="57">
        <v>-1387.19504506</v>
      </c>
      <c r="DI35" s="57">
        <v>-5394.0567647899998</v>
      </c>
      <c r="DJ35" s="57">
        <v>-2172.6186454499998</v>
      </c>
      <c r="DK35" s="57">
        <v>-1374.6722918400001</v>
      </c>
      <c r="DL35" s="57">
        <v>-2188.5024331200002</v>
      </c>
      <c r="DM35" s="57">
        <v>-2154.2662244799999</v>
      </c>
      <c r="DN35" s="57">
        <v>-1365.1482077799999</v>
      </c>
      <c r="DO35" s="57">
        <v>-1948.9337060099999</v>
      </c>
      <c r="DP35" s="57">
        <v>-2133.3806709700002</v>
      </c>
      <c r="DQ35" s="57">
        <v>-1360.3144217700001</v>
      </c>
      <c r="DR35" s="57">
        <v>-44286.276111840001</v>
      </c>
      <c r="DS35" s="57">
        <v>-2112.3594579800001</v>
      </c>
      <c r="DT35" s="57">
        <v>-48929.382121789997</v>
      </c>
      <c r="DU35" s="57">
        <v>-2122.6002996299999</v>
      </c>
      <c r="DV35" s="57">
        <v>-2111.0590595799999</v>
      </c>
      <c r="DW35" s="57">
        <v>-1358.5383022999999</v>
      </c>
      <c r="DX35" s="57">
        <v>-2110.9360573700001</v>
      </c>
      <c r="DY35" s="57">
        <v>-2110.7756313</v>
      </c>
      <c r="DZ35" s="57">
        <v>-1358.7039533300001</v>
      </c>
      <c r="EA35" s="57">
        <v>-1358.7948102299999</v>
      </c>
      <c r="EB35" s="57">
        <v>-2112.59613605</v>
      </c>
      <c r="EC35" s="57">
        <v>-1360.2778161199999</v>
      </c>
      <c r="ED35" s="57">
        <v>-2147.7800646300002</v>
      </c>
      <c r="EE35" s="57">
        <v>-2180.8893138799999</v>
      </c>
      <c r="EF35" s="57">
        <v>-1359.90067948</v>
      </c>
      <c r="EG35" s="57">
        <v>-7135.6170794</v>
      </c>
      <c r="EH35" s="57">
        <v>-2117.03008611</v>
      </c>
      <c r="EI35" s="57">
        <v>-1357.94452998</v>
      </c>
      <c r="EJ35" s="57">
        <v>-1357.4807490000001</v>
      </c>
      <c r="EK35" s="57">
        <v>-15792.462200440001</v>
      </c>
      <c r="EL35" s="57">
        <v>-1358.70515611</v>
      </c>
      <c r="EM35" s="57">
        <v>-25812.903605809999</v>
      </c>
      <c r="EN35" s="57">
        <v>-2110.0112657499999</v>
      </c>
      <c r="EO35" s="57">
        <v>-1359.0487454300001</v>
      </c>
      <c r="EP35" s="57">
        <v>-2108.1523702200002</v>
      </c>
      <c r="EQ35" s="57">
        <v>-16931.300833810001</v>
      </c>
      <c r="ER35" s="57">
        <v>-93287.393825890002</v>
      </c>
      <c r="ES35" s="57">
        <v>-39191.434914509999</v>
      </c>
      <c r="ET35" s="57">
        <v>-2121.11318613</v>
      </c>
      <c r="EU35" s="57">
        <v>-1369.20962321</v>
      </c>
      <c r="EV35" s="57">
        <v>-2132.4278208199999</v>
      </c>
      <c r="EW35" s="57">
        <v>-2134.79552977</v>
      </c>
      <c r="EX35" s="57">
        <v>-1371.3600447900001</v>
      </c>
      <c r="EY35" s="57">
        <v>-2137.77177854</v>
      </c>
      <c r="EZ35" s="57">
        <v>-2138.6886881</v>
      </c>
      <c r="FA35" s="57">
        <v>-1372.75271481</v>
      </c>
      <c r="FB35" s="57">
        <v>-1372.85305797</v>
      </c>
    </row>
    <row r="36" spans="2:158" s="5" customFormat="1" x14ac:dyDescent="0.35">
      <c r="B36" s="47" t="s">
        <v>78</v>
      </c>
      <c r="C36" s="53" t="s">
        <v>65</v>
      </c>
      <c r="D36" s="49" t="s">
        <v>219</v>
      </c>
      <c r="E36" s="50">
        <f t="shared" ref="E36:L36" si="473">SUM(E37:E40)</f>
        <v>-1516.7</v>
      </c>
      <c r="F36" s="51">
        <f t="shared" si="473"/>
        <v>6834.991</v>
      </c>
      <c r="G36" s="51">
        <f t="shared" si="473"/>
        <v>683.29999999999973</v>
      </c>
      <c r="H36" s="51">
        <f t="shared" si="473"/>
        <v>-2063.1</v>
      </c>
      <c r="I36" s="51">
        <f t="shared" si="473"/>
        <v>-2489.1</v>
      </c>
      <c r="J36" s="51">
        <f t="shared" si="473"/>
        <v>-2034.7999999999997</v>
      </c>
      <c r="K36" s="51">
        <f t="shared" si="473"/>
        <v>4296.0300000000007</v>
      </c>
      <c r="L36" s="51">
        <f t="shared" si="473"/>
        <v>-2027.1999999999998</v>
      </c>
      <c r="M36" s="51">
        <f t="shared" ref="M36:P36" si="474">SUM(M37:M40)</f>
        <v>12726.130000000001</v>
      </c>
      <c r="N36" s="51">
        <f t="shared" si="474"/>
        <v>-3052.2</v>
      </c>
      <c r="O36" s="51">
        <f t="shared" si="474"/>
        <v>14046.9</v>
      </c>
      <c r="P36" s="52">
        <f t="shared" si="474"/>
        <v>-2032.4</v>
      </c>
      <c r="Q36" s="51">
        <f t="shared" ref="Q36:X36" si="475">SUM(Q37:Q40)</f>
        <v>-2636.5</v>
      </c>
      <c r="R36" s="51">
        <f t="shared" si="475"/>
        <v>-1414.3000000000002</v>
      </c>
      <c r="S36" s="51">
        <f t="shared" si="475"/>
        <v>6449.11</v>
      </c>
      <c r="T36" s="51">
        <f t="shared" si="475"/>
        <v>86822.510000000009</v>
      </c>
      <c r="U36" s="51">
        <f t="shared" si="475"/>
        <v>-1279.5</v>
      </c>
      <c r="V36" s="51">
        <f t="shared" si="475"/>
        <v>2214.63</v>
      </c>
      <c r="W36" s="51">
        <f t="shared" si="475"/>
        <v>-23456.399999999998</v>
      </c>
      <c r="X36" s="51">
        <f t="shared" si="475"/>
        <v>-1649.6999999999998</v>
      </c>
      <c r="Y36" s="51">
        <f t="shared" ref="Y36:AB36" si="476">SUM(Y37:Y40)</f>
        <v>-1648.9999999999995</v>
      </c>
      <c r="Z36" s="51">
        <f t="shared" si="476"/>
        <v>-1715.9</v>
      </c>
      <c r="AA36" s="51">
        <f t="shared" si="476"/>
        <v>1545.6999999999998</v>
      </c>
      <c r="AB36" s="52">
        <f t="shared" si="476"/>
        <v>8343.51</v>
      </c>
      <c r="AC36" s="51">
        <f t="shared" ref="AC36:AJ36" si="477">SUM(AC37:AC40)</f>
        <v>-4400.1000000000004</v>
      </c>
      <c r="AD36" s="51">
        <f t="shared" si="477"/>
        <v>-1482.3</v>
      </c>
      <c r="AE36" s="51">
        <f t="shared" si="477"/>
        <v>-30755.200000000001</v>
      </c>
      <c r="AF36" s="51">
        <f t="shared" si="477"/>
        <v>36226.700000000012</v>
      </c>
      <c r="AG36" s="51">
        <f t="shared" si="477"/>
        <v>14905.7</v>
      </c>
      <c r="AH36" s="51">
        <f t="shared" si="477"/>
        <v>-2123.1</v>
      </c>
      <c r="AI36" s="51">
        <f t="shared" si="477"/>
        <v>285.10000000000036</v>
      </c>
      <c r="AJ36" s="51">
        <f t="shared" si="477"/>
        <v>-2967.7999999999997</v>
      </c>
      <c r="AK36" s="51">
        <f t="shared" ref="AK36:AN36" si="478">SUM(AK37:AK40)</f>
        <v>3453.65</v>
      </c>
      <c r="AL36" s="51">
        <f t="shared" si="478"/>
        <v>-3933.4999999999995</v>
      </c>
      <c r="AM36" s="51">
        <f t="shared" si="478"/>
        <v>-2227.6</v>
      </c>
      <c r="AN36" s="52">
        <f t="shared" si="478"/>
        <v>-2392.5</v>
      </c>
      <c r="AO36" s="54">
        <f t="shared" ref="AO36:AV36" si="479">SUM(AO37:AO40)</f>
        <v>-3572.6</v>
      </c>
      <c r="AP36" s="54">
        <f t="shared" si="479"/>
        <v>-3634.6</v>
      </c>
      <c r="AQ36" s="54">
        <f t="shared" si="479"/>
        <v>-3117.5</v>
      </c>
      <c r="AR36" s="54">
        <f t="shared" si="479"/>
        <v>-3933.8</v>
      </c>
      <c r="AS36" s="54">
        <f t="shared" si="479"/>
        <v>10472.099999999999</v>
      </c>
      <c r="AT36" s="54">
        <f t="shared" si="479"/>
        <v>-1117.0000000000002</v>
      </c>
      <c r="AU36" s="54">
        <f t="shared" si="479"/>
        <v>-2991.9</v>
      </c>
      <c r="AV36" s="54">
        <f t="shared" si="479"/>
        <v>-3144.9</v>
      </c>
      <c r="AW36" s="54">
        <f>SUM(AW37:AW40)</f>
        <v>6613.4000000000005</v>
      </c>
      <c r="AX36" s="54">
        <f t="shared" ref="AX36" si="480">SUM(AX37:AX40)</f>
        <v>-2025.0000000000002</v>
      </c>
      <c r="AY36" s="54">
        <f t="shared" ref="AY36:BD36" si="481">SUM(AY37:AY40)</f>
        <v>-4055.4420000000005</v>
      </c>
      <c r="AZ36" s="54">
        <f t="shared" si="481"/>
        <v>-889.73799999999983</v>
      </c>
      <c r="BA36" s="54">
        <f t="shared" si="481"/>
        <v>-2914.7255968392001</v>
      </c>
      <c r="BB36" s="54">
        <f t="shared" si="481"/>
        <v>-950.73629595770035</v>
      </c>
      <c r="BC36" s="54">
        <f t="shared" si="481"/>
        <v>-24398.925929432</v>
      </c>
      <c r="BD36" s="54">
        <f t="shared" si="481"/>
        <v>6124.5108195822004</v>
      </c>
      <c r="BE36" s="54">
        <f t="shared" ref="BE36:BK36" si="482">SUM(BE37:BE40)</f>
        <v>105416.0656005959</v>
      </c>
      <c r="BF36" s="54">
        <f t="shared" si="482"/>
        <v>-2195.9130112294001</v>
      </c>
      <c r="BG36" s="54">
        <f t="shared" si="482"/>
        <v>-920.74046009999984</v>
      </c>
      <c r="BH36" s="54">
        <f t="shared" si="482"/>
        <v>-3408.68755994</v>
      </c>
      <c r="BI36" s="54">
        <f t="shared" si="482"/>
        <v>-1285.9108658499999</v>
      </c>
      <c r="BJ36" s="54">
        <f t="shared" si="482"/>
        <v>-2857.6467869480998</v>
      </c>
      <c r="BK36" s="54">
        <f t="shared" si="482"/>
        <v>-3365.690647681</v>
      </c>
      <c r="BL36" s="54">
        <f t="shared" ref="BL36:BS36" si="483">SUM(BL37:BL40)</f>
        <v>1334.7879951215998</v>
      </c>
      <c r="BM36" s="54">
        <f t="shared" si="483"/>
        <v>-184.61136747000023</v>
      </c>
      <c r="BN36" s="54">
        <f t="shared" si="483"/>
        <v>3636.6020819415999</v>
      </c>
      <c r="BO36" s="54">
        <f t="shared" si="483"/>
        <v>-11535.253980953199</v>
      </c>
      <c r="BP36" s="54">
        <f t="shared" si="483"/>
        <v>-3251.3264673700005</v>
      </c>
      <c r="BQ36" s="54">
        <f t="shared" si="483"/>
        <v>345.15084622799986</v>
      </c>
      <c r="BR36" s="54">
        <f t="shared" si="483"/>
        <v>-406.14243261089996</v>
      </c>
      <c r="BS36" s="54">
        <f t="shared" si="483"/>
        <v>-133.83669610250035</v>
      </c>
      <c r="BT36" s="54">
        <f t="shared" ref="BT36:BU36" si="484">SUM(BT37:BT40)</f>
        <v>-1306.2633037735</v>
      </c>
      <c r="BU36" s="54">
        <f t="shared" si="484"/>
        <v>3617.2825174</v>
      </c>
      <c r="BV36" s="54">
        <f t="shared" ref="BV36:BW36" si="485">SUM(BV37:BV40)</f>
        <v>-2147.5128686776002</v>
      </c>
      <c r="BW36" s="54">
        <f t="shared" si="485"/>
        <v>-2763.3886059543997</v>
      </c>
      <c r="BX36" s="54">
        <f t="shared" ref="BX36:BY36" si="486">SUM(BX37:BX40)</f>
        <v>-1225.7209807336003</v>
      </c>
      <c r="BY36" s="54">
        <f t="shared" si="486"/>
        <v>596.08990215279982</v>
      </c>
      <c r="BZ36" s="54">
        <f t="shared" ref="BZ36:CA36" si="487">SUM(BZ37:BZ40)</f>
        <v>-2148.9242066413999</v>
      </c>
      <c r="CA36" s="54">
        <f t="shared" si="487"/>
        <v>-14159.692002206999</v>
      </c>
      <c r="CB36" s="54">
        <f t="shared" ref="CB36:CE36" si="488">SUM(CB37:CB40)</f>
        <v>-5232.3877657568</v>
      </c>
      <c r="CC36" s="54">
        <f t="shared" si="488"/>
        <v>-2715.3266085112</v>
      </c>
      <c r="CD36" s="54">
        <f t="shared" si="488"/>
        <v>-20157.160649668</v>
      </c>
      <c r="CE36" s="54">
        <f t="shared" si="488"/>
        <v>-2490.4743754299998</v>
      </c>
      <c r="CF36" s="54">
        <f>SUM(CF37:CF40)</f>
        <v>-1879.0075843723998</v>
      </c>
      <c r="CG36" s="54">
        <f t="shared" ref="CG36:CI36" si="489">SUM(CG37:CG40)</f>
        <v>3577.0043755937995</v>
      </c>
      <c r="CH36" s="54">
        <f t="shared" ref="CH36" si="490">SUM(CH37:CH40)</f>
        <v>-6500.3925376999996</v>
      </c>
      <c r="CI36" s="54">
        <f t="shared" si="489"/>
        <v>-1059.9923984024999</v>
      </c>
      <c r="CJ36" s="54">
        <f t="shared" ref="CJ36" si="491">SUM(CJ37:CJ40)</f>
        <v>4685.7473431620019</v>
      </c>
      <c r="CK36" s="54">
        <f>SUM(CK37:CK40)</f>
        <v>-731.61744704779994</v>
      </c>
      <c r="CL36" s="54">
        <f t="shared" ref="CL36:CM36" si="492">SUM(CL37:CL40)</f>
        <v>-3117.1186261317998</v>
      </c>
      <c r="CM36" s="54">
        <f t="shared" si="492"/>
        <v>-2341.9550101875998</v>
      </c>
      <c r="CN36" s="54">
        <f t="shared" ref="CN36:CS36" si="493">SUM(CN37:CN40)</f>
        <v>-6799.8436824723995</v>
      </c>
      <c r="CO36" s="54">
        <f t="shared" si="493"/>
        <v>-3357.2320837416</v>
      </c>
      <c r="CP36" s="54">
        <f t="shared" si="493"/>
        <v>-947.66534660751506</v>
      </c>
      <c r="CQ36" s="54">
        <f t="shared" si="493"/>
        <v>14277.815970974902</v>
      </c>
      <c r="CR36" s="54">
        <f t="shared" si="493"/>
        <v>-2744.6907543299999</v>
      </c>
      <c r="CS36" s="54">
        <f t="shared" si="493"/>
        <v>-756.78857772509991</v>
      </c>
      <c r="CT36" s="54">
        <f t="shared" ref="CT36:CU36" si="494">SUM(CT37:CT40)</f>
        <v>-7950.4278004516</v>
      </c>
      <c r="CU36" s="54">
        <f t="shared" si="494"/>
        <v>-3264.5357354048001</v>
      </c>
      <c r="CV36" s="54">
        <f t="shared" ref="CV36:CW36" si="495">SUM(CV37:CV40)</f>
        <v>27258.7421368408</v>
      </c>
      <c r="CW36" s="54">
        <f t="shared" si="495"/>
        <v>6316.5162772063995</v>
      </c>
      <c r="CX36" s="54">
        <f t="shared" ref="CX36:CY36" si="496">SUM(CX37:CX40)</f>
        <v>-3209.9919379726002</v>
      </c>
      <c r="CY36" s="54">
        <f t="shared" si="496"/>
        <v>2013.0152072245</v>
      </c>
      <c r="CZ36" s="57">
        <f t="shared" ref="CZ36:DA36" si="497">SUM(CZ37:CZ40)</f>
        <v>-8491.2487320114997</v>
      </c>
      <c r="DA36" s="57">
        <f t="shared" si="497"/>
        <v>-238.0234128864995</v>
      </c>
      <c r="DB36" s="57">
        <f t="shared" ref="DB36:DC36" si="498">SUM(DB37:DB40)</f>
        <v>-3964.4537593977998</v>
      </c>
      <c r="DC36" s="57">
        <f t="shared" si="498"/>
        <v>-2548.1838962870997</v>
      </c>
      <c r="DD36" s="57">
        <f t="shared" ref="DD36:DE36" si="499">SUM(DD37:DD40)</f>
        <v>-4075.2927834799998</v>
      </c>
      <c r="DE36" s="57">
        <f t="shared" si="499"/>
        <v>1190.6962566155003</v>
      </c>
      <c r="DF36" s="57">
        <f t="shared" ref="DF36:DG36" si="500">SUM(DF37:DF40)</f>
        <v>-40531.259596759999</v>
      </c>
      <c r="DG36" s="57">
        <f t="shared" si="500"/>
        <v>22810.898695108699</v>
      </c>
      <c r="DH36" s="57">
        <f t="shared" ref="DH36:DI36" si="501">SUM(DH37:DH40)</f>
        <v>17106.623317431</v>
      </c>
      <c r="DI36" s="57">
        <f t="shared" si="501"/>
        <v>-1388.7747749028001</v>
      </c>
      <c r="DJ36" s="57">
        <f t="shared" ref="DJ36:DK36" si="502">SUM(DJ37:DJ40)</f>
        <v>-335.45456635999994</v>
      </c>
      <c r="DK36" s="57">
        <f t="shared" si="502"/>
        <v>-659.94412163270044</v>
      </c>
      <c r="DL36" s="57">
        <f t="shared" ref="DL36:DM36" si="503">SUM(DL37:DL40)</f>
        <v>-7803.61269894</v>
      </c>
      <c r="DM36" s="57">
        <f t="shared" si="503"/>
        <v>920.39063361009948</v>
      </c>
      <c r="DN36" s="57">
        <f t="shared" ref="DN36:DO36" si="504">SUM(DN37:DN40)</f>
        <v>-1462.5801056600001</v>
      </c>
      <c r="DO36" s="57">
        <f t="shared" si="504"/>
        <v>-2245.7068707439003</v>
      </c>
      <c r="DP36" s="57">
        <f t="shared" ref="DP36:DQ36" si="505">SUM(DP37:DP40)</f>
        <v>-66.42216875679992</v>
      </c>
      <c r="DQ36" s="57">
        <f t="shared" si="505"/>
        <v>-2884.8683530427998</v>
      </c>
      <c r="DR36" s="57">
        <f t="shared" ref="DR36:DS36" si="506">SUM(DR37:DR40)</f>
        <v>-4570.8331949405001</v>
      </c>
      <c r="DS36" s="57">
        <f t="shared" si="506"/>
        <v>-3428.3916579307001</v>
      </c>
      <c r="DT36" s="57">
        <f t="shared" ref="DT36:DU36" si="507">SUM(DT37:DT40)</f>
        <v>-507.39494155849991</v>
      </c>
      <c r="DU36" s="57">
        <f t="shared" si="507"/>
        <v>-491.55171536239959</v>
      </c>
      <c r="DV36" s="57">
        <f t="shared" ref="DV36:DW36" si="508">SUM(DV37:DV40)</f>
        <v>-2576.7546128260001</v>
      </c>
      <c r="DW36" s="57">
        <f t="shared" si="508"/>
        <v>-29.236632406799799</v>
      </c>
      <c r="DX36" s="57">
        <f t="shared" ref="DX36:DY36" si="509">SUM(DX37:DX40)</f>
        <v>-27891.752219993501</v>
      </c>
      <c r="DY36" s="57">
        <f t="shared" si="509"/>
        <v>43145.797072240399</v>
      </c>
      <c r="DZ36" s="57">
        <f t="shared" ref="DZ36:EA36" si="510">SUM(DZ37:DZ40)</f>
        <v>38374.310378758601</v>
      </c>
      <c r="EA36" s="57">
        <f t="shared" si="510"/>
        <v>-3710.0037823600001</v>
      </c>
      <c r="EB36" s="57">
        <f t="shared" ref="EB36:EC36" si="511">SUM(EB37:EB40)</f>
        <v>-25867.531753679999</v>
      </c>
      <c r="EC36" s="57">
        <f t="shared" si="511"/>
        <v>-12507.388946360401</v>
      </c>
      <c r="ED36" s="57">
        <f t="shared" ref="ED36:EE36" si="512">SUM(ED37:ED40)</f>
        <v>-8459.1550429300005</v>
      </c>
      <c r="EE36" s="57">
        <f t="shared" si="512"/>
        <v>-13485.155050789999</v>
      </c>
      <c r="EF36" s="57">
        <f t="shared" ref="EF36:EG36" si="513">SUM(EF37:EF40)</f>
        <v>39531.173992397606</v>
      </c>
      <c r="EG36" s="57">
        <f t="shared" si="513"/>
        <v>-2938.7090760800002</v>
      </c>
      <c r="EH36" s="57">
        <f t="shared" ref="EH36:EI36" si="514">SUM(EH37:EH40)</f>
        <v>931.29981393000025</v>
      </c>
      <c r="EI36" s="57">
        <f t="shared" si="514"/>
        <v>-13422.0847061354</v>
      </c>
      <c r="EJ36" s="57">
        <f t="shared" ref="EJ36:EK36" si="515">SUM(EJ37:EJ40)</f>
        <v>-24233.492323074999</v>
      </c>
      <c r="EK36" s="57">
        <f t="shared" si="515"/>
        <v>-12553.466337022299</v>
      </c>
      <c r="EL36" s="57">
        <f t="shared" ref="EL36:EM36" si="516">SUM(EL37:EL40)</f>
        <v>35148.838037580004</v>
      </c>
      <c r="EM36" s="57">
        <f t="shared" si="516"/>
        <v>-3413.5016200199998</v>
      </c>
      <c r="EN36" s="57">
        <f t="shared" ref="EN36:EO36" si="517">SUM(EN37:EN40)</f>
        <v>-25673.99705315</v>
      </c>
      <c r="EO36" s="57">
        <f t="shared" si="517"/>
        <v>-12041.972209203101</v>
      </c>
      <c r="EP36" s="57">
        <f t="shared" ref="EP36:EQ36" si="518">SUM(EP37:EP40)</f>
        <v>-8050.0823130500003</v>
      </c>
      <c r="EQ36" s="57">
        <f t="shared" si="518"/>
        <v>-3510.0949109960002</v>
      </c>
      <c r="ER36" s="57">
        <f t="shared" ref="ER36:ES36" si="519">SUM(ER37:ER40)</f>
        <v>10669.679256449097</v>
      </c>
      <c r="ES36" s="57">
        <f t="shared" si="519"/>
        <v>-2421.9497955676002</v>
      </c>
      <c r="ET36" s="57">
        <f t="shared" ref="ET36:EU36" si="520">SUM(ET37:ET40)</f>
        <v>-600.35816522999994</v>
      </c>
      <c r="EU36" s="57">
        <f t="shared" si="520"/>
        <v>-14302.305679634399</v>
      </c>
      <c r="EV36" s="57">
        <f t="shared" ref="EV36:EW36" si="521">SUM(EV37:EV40)</f>
        <v>-21811.456078366002</v>
      </c>
      <c r="EW36" s="57">
        <f t="shared" si="521"/>
        <v>-2596.6219583760003</v>
      </c>
      <c r="EX36" s="57">
        <f t="shared" ref="EX36:EY36" si="522">SUM(EX37:EX40)</f>
        <v>-9435.563666693999</v>
      </c>
      <c r="EY36" s="57">
        <f t="shared" si="522"/>
        <v>-15223.830368499999</v>
      </c>
      <c r="EZ36" s="57">
        <f t="shared" ref="EZ36:FA36" si="523">SUM(EZ37:EZ40)</f>
        <v>-1351.7546649125002</v>
      </c>
      <c r="FA36" s="57">
        <f t="shared" si="523"/>
        <v>3807.8899722353999</v>
      </c>
      <c r="FB36" s="57">
        <f t="shared" ref="FB36" si="524">SUM(FB37:FB40)</f>
        <v>61446.413055745303</v>
      </c>
    </row>
    <row r="37" spans="2:158" s="5" customFormat="1" x14ac:dyDescent="0.35">
      <c r="B37" s="59" t="s">
        <v>79</v>
      </c>
      <c r="C37" s="55" t="s">
        <v>66</v>
      </c>
      <c r="D37" s="49" t="s">
        <v>220</v>
      </c>
      <c r="E37" s="56">
        <v>581.79999999999995</v>
      </c>
      <c r="F37" s="54">
        <v>403.3</v>
      </c>
      <c r="G37" s="54">
        <v>2054.6999999999998</v>
      </c>
      <c r="H37" s="54">
        <v>819</v>
      </c>
      <c r="I37" s="54">
        <v>1580.9</v>
      </c>
      <c r="J37" s="54">
        <v>732.4</v>
      </c>
      <c r="K37" s="54">
        <f>6297+480.13</f>
        <v>6777.13</v>
      </c>
      <c r="L37" s="54">
        <v>241.4</v>
      </c>
      <c r="M37" s="54">
        <f>13730+1067.13</f>
        <v>14797.130000000001</v>
      </c>
      <c r="N37" s="54">
        <v>217.8</v>
      </c>
      <c r="O37" s="54">
        <f>730.6+15050</f>
        <v>15780.6</v>
      </c>
      <c r="P37" s="57">
        <v>705.1</v>
      </c>
      <c r="Q37" s="54">
        <v>136.5</v>
      </c>
      <c r="R37" s="54">
        <v>834.1</v>
      </c>
      <c r="S37" s="54">
        <v>572.71</v>
      </c>
      <c r="T37" s="54">
        <v>673.71</v>
      </c>
      <c r="U37" s="54">
        <v>532.79999999999995</v>
      </c>
      <c r="V37" s="54">
        <v>848.93</v>
      </c>
      <c r="W37" s="54">
        <v>1015.9</v>
      </c>
      <c r="X37" s="54">
        <v>415</v>
      </c>
      <c r="Y37" s="54">
        <v>786.5</v>
      </c>
      <c r="Z37" s="54">
        <v>1760.5</v>
      </c>
      <c r="AA37" s="54">
        <v>3277.6</v>
      </c>
      <c r="AB37" s="57">
        <v>2114.11</v>
      </c>
      <c r="AC37" s="54">
        <v>727</v>
      </c>
      <c r="AD37" s="54">
        <v>588.20000000000005</v>
      </c>
      <c r="AE37" s="54">
        <v>1531.2</v>
      </c>
      <c r="AF37" s="54">
        <v>1078.5</v>
      </c>
      <c r="AG37" s="54">
        <v>2207.9</v>
      </c>
      <c r="AH37" s="54">
        <v>305.3</v>
      </c>
      <c r="AI37" s="54">
        <v>3746.8</v>
      </c>
      <c r="AJ37" s="54">
        <v>326.3</v>
      </c>
      <c r="AK37" s="54">
        <v>2964.35</v>
      </c>
      <c r="AL37" s="54">
        <v>1246.9000000000001</v>
      </c>
      <c r="AM37" s="54">
        <v>1263.9000000000001</v>
      </c>
      <c r="AN37" s="57">
        <v>644.1</v>
      </c>
      <c r="AO37" s="54">
        <v>320.39999999999998</v>
      </c>
      <c r="AP37" s="54">
        <v>1824.4</v>
      </c>
      <c r="AQ37" s="54">
        <v>1781</v>
      </c>
      <c r="AR37" s="54">
        <v>0</v>
      </c>
      <c r="AS37" s="54">
        <v>1294.5</v>
      </c>
      <c r="AT37" s="54">
        <v>1446.8</v>
      </c>
      <c r="AU37" s="54">
        <v>542.1</v>
      </c>
      <c r="AV37" s="54">
        <v>1374.6</v>
      </c>
      <c r="AW37" s="54">
        <v>3385.1</v>
      </c>
      <c r="AX37" s="54">
        <v>1704.8</v>
      </c>
      <c r="AY37" s="54">
        <v>144.38999999999999</v>
      </c>
      <c r="AZ37" s="54">
        <v>1329.819</v>
      </c>
      <c r="BA37" s="54">
        <v>50.452326640800003</v>
      </c>
      <c r="BB37" s="54">
        <v>2867.9149922422998</v>
      </c>
      <c r="BC37" s="54">
        <v>2410.4740705680001</v>
      </c>
      <c r="BD37" s="54">
        <v>1160.2110965922</v>
      </c>
      <c r="BE37" s="54">
        <v>1711.5857517759</v>
      </c>
      <c r="BF37" s="54">
        <v>288.44631031059998</v>
      </c>
      <c r="BG37" s="54">
        <v>2192.10637486</v>
      </c>
      <c r="BH37" s="54">
        <v>366.47822391</v>
      </c>
      <c r="BI37" s="54">
        <v>2779.82</v>
      </c>
      <c r="BJ37" s="54">
        <v>825.68833420190003</v>
      </c>
      <c r="BK37" s="54">
        <v>343.16280240899999</v>
      </c>
      <c r="BL37" s="54">
        <v>3055.9483016815998</v>
      </c>
      <c r="BM37" s="54">
        <v>1937.42524368</v>
      </c>
      <c r="BN37" s="54">
        <v>483.86621762160001</v>
      </c>
      <c r="BO37" s="54">
        <v>3343.9761076568002</v>
      </c>
      <c r="BP37" s="54">
        <v>997.27724321999995</v>
      </c>
      <c r="BQ37" s="54">
        <v>4085.9962845179998</v>
      </c>
      <c r="BR37" s="54">
        <v>1358.9056416991</v>
      </c>
      <c r="BS37" s="54">
        <v>2360.0426945774998</v>
      </c>
      <c r="BT37" s="54">
        <v>1574.5033347465001</v>
      </c>
      <c r="BU37" s="54">
        <v>2959.0916405799999</v>
      </c>
      <c r="BV37" s="54">
        <v>1754.2915787823999</v>
      </c>
      <c r="BW37" s="54">
        <v>699.34861659559999</v>
      </c>
      <c r="BX37" s="54">
        <v>2694.8192157563999</v>
      </c>
      <c r="BY37" s="54">
        <v>3098.9255267628</v>
      </c>
      <c r="BZ37" s="54">
        <v>2289.7507466786001</v>
      </c>
      <c r="CA37" s="54">
        <v>1171.1337695130001</v>
      </c>
      <c r="CB37" s="54">
        <v>1343.8109617632001</v>
      </c>
      <c r="CC37" s="54">
        <v>89.209467958800005</v>
      </c>
      <c r="CD37" s="54">
        <v>109.352</v>
      </c>
      <c r="CE37" s="54">
        <v>696.35064</v>
      </c>
      <c r="CF37" s="54">
        <v>1789.3273803776001</v>
      </c>
      <c r="CG37" s="54">
        <v>8247.6181255337997</v>
      </c>
      <c r="CH37" s="54">
        <v>0</v>
      </c>
      <c r="CI37" s="54">
        <v>1995.8622373875</v>
      </c>
      <c r="CJ37" s="54">
        <v>242.023840092</v>
      </c>
      <c r="CK37" s="54">
        <v>1553.6110329922001</v>
      </c>
      <c r="CL37" s="54">
        <v>1208.5277725782</v>
      </c>
      <c r="CM37" s="54">
        <v>831.84165678240004</v>
      </c>
      <c r="CN37" s="54">
        <v>902.4680945376</v>
      </c>
      <c r="CO37" s="54">
        <v>-5.4857241600000002E-2</v>
      </c>
      <c r="CP37" s="54">
        <v>811.46790372248495</v>
      </c>
      <c r="CQ37" s="54">
        <v>3127.3683219848999</v>
      </c>
      <c r="CR37" s="54">
        <v>107.22750000000001</v>
      </c>
      <c r="CS37" s="54">
        <f>20.97926089*144.41</f>
        <v>3029.6150651249</v>
      </c>
      <c r="CT37" s="54">
        <v>182.9070985784</v>
      </c>
      <c r="CU37" s="54">
        <v>535.22314832519999</v>
      </c>
      <c r="CV37" s="54">
        <v>3019.3949107108001</v>
      </c>
      <c r="CW37" s="54">
        <f>12.72843602*151.82</f>
        <v>1932.4311565563999</v>
      </c>
      <c r="CX37" s="54">
        <f>7.099198*151.0863</f>
        <v>1072.5915587874001</v>
      </c>
      <c r="CY37" s="54">
        <f>37.47120883*150.15</f>
        <v>5626.3020058245002</v>
      </c>
      <c r="CZ37" s="57">
        <f>2.98785955*154.27</f>
        <v>460.93709277850002</v>
      </c>
      <c r="DA37" s="57">
        <f>20.34944695*154.33</f>
        <v>3140.5301477935004</v>
      </c>
      <c r="DB37" s="57">
        <f>6.92156933*149.34</f>
        <v>1033.6671637422</v>
      </c>
      <c r="DC37" s="57">
        <v>149.36599052290001</v>
      </c>
      <c r="DD37" s="57">
        <v>1148.9818209099999</v>
      </c>
      <c r="DE37" s="57">
        <v>4871.6773828155001</v>
      </c>
      <c r="DF37" s="57">
        <v>3.9002500000000002</v>
      </c>
      <c r="DG37" s="57">
        <v>2279.8832329787001</v>
      </c>
      <c r="DH37" s="57">
        <v>4158.0638259010002</v>
      </c>
      <c r="DI37" s="57">
        <v>1160.2530901272</v>
      </c>
      <c r="DJ37" s="57">
        <v>1209.19159296</v>
      </c>
      <c r="DK37" s="57">
        <v>4935.5064717272999</v>
      </c>
      <c r="DL37" s="57">
        <v>145.49348757999999</v>
      </c>
      <c r="DM37" s="57">
        <v>4367.6850259700996</v>
      </c>
      <c r="DN37" s="57">
        <v>0</v>
      </c>
      <c r="DO37" s="57">
        <v>1112.2297661061</v>
      </c>
      <c r="DP37" s="57">
        <v>1749.0313069832</v>
      </c>
      <c r="DQ37" s="57">
        <v>1896.8805377471997</v>
      </c>
      <c r="DR37" s="57">
        <v>4145.9188552095002</v>
      </c>
      <c r="DS37" s="57">
        <v>147.32569437929999</v>
      </c>
      <c r="DT37" s="57">
        <v>907.63517943149998</v>
      </c>
      <c r="DU37" s="57">
        <v>2378.9385275476002</v>
      </c>
      <c r="DV37" s="57">
        <v>1461.5613430440001</v>
      </c>
      <c r="DW37" s="57">
        <v>4872.7718478032002</v>
      </c>
      <c r="DX37" s="57">
        <v>867.45303047649998</v>
      </c>
      <c r="DY37" s="57">
        <v>847.49682673040002</v>
      </c>
      <c r="DZ37" s="57">
        <v>540.72426575860004</v>
      </c>
      <c r="EA37" s="57">
        <v>0</v>
      </c>
      <c r="EB37" s="57">
        <v>625.79999999999995</v>
      </c>
      <c r="EC37" s="57">
        <v>1247.2066915896</v>
      </c>
      <c r="ED37" s="57">
        <v>275.74941732000002</v>
      </c>
      <c r="EE37" s="57">
        <v>0</v>
      </c>
      <c r="EF37" s="57">
        <v>1321.3410195776003</v>
      </c>
      <c r="EG37" s="57">
        <v>952.51499999999999</v>
      </c>
      <c r="EH37" s="57">
        <v>3032.6604000000002</v>
      </c>
      <c r="EI37" s="57">
        <v>295.68522849459998</v>
      </c>
      <c r="EJ37" s="57">
        <v>312.88317274500002</v>
      </c>
      <c r="EK37" s="57">
        <v>776.7065296377001</v>
      </c>
      <c r="EL37" s="57">
        <v>0</v>
      </c>
      <c r="EM37" s="57">
        <v>493.05500000000006</v>
      </c>
      <c r="EN37" s="57">
        <v>0</v>
      </c>
      <c r="EO37" s="57">
        <v>1779.0476316669001</v>
      </c>
      <c r="EP37" s="57">
        <v>14.164199999999999</v>
      </c>
      <c r="EQ37" s="57">
        <v>145.48924871400001</v>
      </c>
      <c r="ER37" s="57">
        <v>0</v>
      </c>
      <c r="ES37" s="57">
        <v>627.96664674240003</v>
      </c>
      <c r="ET37" s="57">
        <v>1589.7668667299999</v>
      </c>
      <c r="EU37" s="57">
        <v>205.0175682656</v>
      </c>
      <c r="EV37" s="57">
        <v>665.898161544</v>
      </c>
      <c r="EW37" s="57">
        <v>56.177300213999992</v>
      </c>
      <c r="EX37" s="57">
        <v>170.53305228599999</v>
      </c>
      <c r="EY37" s="57">
        <v>0</v>
      </c>
      <c r="EZ37" s="57">
        <v>902.75048658749995</v>
      </c>
      <c r="FA37" s="57">
        <v>1178.9571605753999</v>
      </c>
      <c r="FB37" s="57">
        <v>487.70541909250005</v>
      </c>
    </row>
    <row r="38" spans="2:158" s="5" customFormat="1" x14ac:dyDescent="0.35">
      <c r="B38" s="59" t="s">
        <v>80</v>
      </c>
      <c r="C38" s="55" t="s">
        <v>63</v>
      </c>
      <c r="D38" s="49" t="s">
        <v>221</v>
      </c>
      <c r="E38" s="56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7">
        <v>0</v>
      </c>
      <c r="Q38" s="54">
        <v>0</v>
      </c>
      <c r="R38" s="54">
        <v>0</v>
      </c>
      <c r="S38" s="54">
        <v>0</v>
      </c>
      <c r="T38" s="54">
        <v>89840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7">
        <v>0</v>
      </c>
      <c r="AC38" s="54">
        <v>0</v>
      </c>
      <c r="AD38" s="54">
        <v>0</v>
      </c>
      <c r="AE38" s="54">
        <v>0</v>
      </c>
      <c r="AF38" s="54">
        <v>234700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  <c r="AM38" s="54">
        <v>0</v>
      </c>
      <c r="AN38" s="57">
        <v>0</v>
      </c>
      <c r="AO38" s="54">
        <v>0</v>
      </c>
      <c r="AP38" s="54">
        <v>0</v>
      </c>
      <c r="AQ38" s="54">
        <v>0</v>
      </c>
      <c r="AR38" s="54">
        <v>0</v>
      </c>
      <c r="AS38" s="54">
        <v>0</v>
      </c>
      <c r="AT38" s="54">
        <v>0</v>
      </c>
      <c r="AU38" s="54">
        <v>0</v>
      </c>
      <c r="AV38" s="54">
        <v>0</v>
      </c>
      <c r="AW38" s="54">
        <v>0</v>
      </c>
      <c r="AX38" s="54">
        <v>0</v>
      </c>
      <c r="AY38" s="54">
        <v>0</v>
      </c>
      <c r="AZ38" s="54">
        <v>0</v>
      </c>
      <c r="BA38" s="54">
        <v>0</v>
      </c>
      <c r="BB38" s="54">
        <v>0</v>
      </c>
      <c r="BC38" s="54">
        <v>0</v>
      </c>
      <c r="BD38" s="54">
        <v>0</v>
      </c>
      <c r="BE38" s="54">
        <f>834.43681392*128.5</f>
        <v>107225.13058872</v>
      </c>
      <c r="BF38" s="54">
        <v>0</v>
      </c>
      <c r="BG38" s="54">
        <v>0</v>
      </c>
      <c r="BH38" s="54">
        <v>0</v>
      </c>
      <c r="BI38" s="54">
        <v>0</v>
      </c>
      <c r="BJ38" s="54">
        <v>0</v>
      </c>
      <c r="BK38" s="54">
        <v>0</v>
      </c>
      <c r="BL38" s="54">
        <v>0</v>
      </c>
      <c r="BM38" s="54">
        <v>0</v>
      </c>
      <c r="BN38" s="54">
        <v>0</v>
      </c>
      <c r="BO38" s="54">
        <v>0</v>
      </c>
      <c r="BP38" s="54">
        <v>0</v>
      </c>
      <c r="BQ38" s="54">
        <v>0</v>
      </c>
      <c r="BR38" s="54">
        <v>0</v>
      </c>
      <c r="BS38" s="54">
        <v>0</v>
      </c>
      <c r="BT38" s="54">
        <v>0</v>
      </c>
      <c r="BU38" s="54">
        <v>0</v>
      </c>
      <c r="BV38" s="54">
        <v>0</v>
      </c>
      <c r="BW38" s="54">
        <v>0</v>
      </c>
      <c r="BX38" s="54">
        <v>0</v>
      </c>
      <c r="BY38" s="54">
        <v>0</v>
      </c>
      <c r="BZ38" s="54">
        <v>0</v>
      </c>
      <c r="CA38" s="54"/>
      <c r="CB38" s="54"/>
      <c r="CC38" s="54"/>
      <c r="CD38" s="54">
        <v>20508.349181112</v>
      </c>
      <c r="CE38" s="54">
        <v>0</v>
      </c>
      <c r="CF38" s="54">
        <v>0</v>
      </c>
      <c r="CG38" s="54">
        <v>0</v>
      </c>
      <c r="CH38" s="54">
        <v>0</v>
      </c>
      <c r="CI38" s="54">
        <v>0</v>
      </c>
      <c r="CJ38" s="54">
        <v>0</v>
      </c>
      <c r="CK38" s="54">
        <v>0</v>
      </c>
      <c r="CL38" s="54">
        <v>0</v>
      </c>
      <c r="CM38" s="54">
        <v>0</v>
      </c>
      <c r="CN38" s="54">
        <v>0</v>
      </c>
      <c r="CO38" s="54">
        <v>0</v>
      </c>
      <c r="CP38" s="54">
        <v>0</v>
      </c>
      <c r="CQ38" s="54">
        <v>0</v>
      </c>
      <c r="CR38" s="54">
        <v>0</v>
      </c>
      <c r="CS38" s="54">
        <v>0</v>
      </c>
      <c r="CT38" s="54">
        <v>0</v>
      </c>
      <c r="CU38" s="54">
        <v>0</v>
      </c>
      <c r="CV38" s="54">
        <v>0</v>
      </c>
      <c r="CW38" s="54"/>
      <c r="CX38" s="54">
        <v>0</v>
      </c>
      <c r="CY38" s="54">
        <v>0</v>
      </c>
      <c r="CZ38" s="57">
        <v>0</v>
      </c>
      <c r="DA38" s="57">
        <v>0</v>
      </c>
      <c r="DB38" s="57">
        <v>0</v>
      </c>
      <c r="DC38" s="57">
        <v>0</v>
      </c>
      <c r="DD38" s="57">
        <v>0</v>
      </c>
      <c r="DE38" s="57">
        <v>0</v>
      </c>
      <c r="DF38" s="57">
        <v>0</v>
      </c>
      <c r="DG38" s="57">
        <v>0</v>
      </c>
      <c r="DH38" s="57">
        <v>0</v>
      </c>
      <c r="DI38" s="57">
        <v>0</v>
      </c>
      <c r="DJ38" s="57">
        <v>0</v>
      </c>
      <c r="DK38" s="57">
        <v>0</v>
      </c>
      <c r="DL38" s="57">
        <v>0</v>
      </c>
      <c r="DM38" s="57">
        <v>0</v>
      </c>
      <c r="DN38" s="57">
        <v>0</v>
      </c>
      <c r="DO38" s="57">
        <v>0</v>
      </c>
      <c r="DP38" s="57">
        <v>0</v>
      </c>
      <c r="DQ38" s="57">
        <v>0</v>
      </c>
      <c r="DR38" s="57">
        <v>0</v>
      </c>
      <c r="DS38" s="57">
        <v>0</v>
      </c>
      <c r="DT38" s="57">
        <v>0</v>
      </c>
      <c r="DU38" s="57">
        <v>0</v>
      </c>
      <c r="DV38" s="57">
        <v>0</v>
      </c>
      <c r="DW38" s="57">
        <v>0</v>
      </c>
      <c r="DX38" s="57">
        <v>0</v>
      </c>
      <c r="DY38" s="57">
        <v>0</v>
      </c>
      <c r="DZ38" s="57">
        <v>0</v>
      </c>
      <c r="EA38" s="57">
        <v>0</v>
      </c>
      <c r="EB38" s="57">
        <v>0</v>
      </c>
      <c r="EC38" s="57">
        <v>0</v>
      </c>
      <c r="ED38" s="57">
        <v>0</v>
      </c>
      <c r="EE38" s="57">
        <v>0</v>
      </c>
      <c r="EF38" s="57">
        <v>0</v>
      </c>
      <c r="EG38" s="57">
        <v>0</v>
      </c>
      <c r="EH38" s="57">
        <v>0</v>
      </c>
      <c r="EI38" s="57">
        <v>0</v>
      </c>
      <c r="EJ38" s="57">
        <v>0</v>
      </c>
      <c r="EK38" s="57">
        <v>0</v>
      </c>
      <c r="EL38" s="57">
        <v>0</v>
      </c>
      <c r="EM38" s="57">
        <v>0</v>
      </c>
      <c r="EN38" s="57">
        <v>0</v>
      </c>
      <c r="EO38" s="57">
        <v>0</v>
      </c>
      <c r="EP38" s="57">
        <v>0</v>
      </c>
      <c r="EQ38" s="57">
        <v>0</v>
      </c>
      <c r="ER38" s="57">
        <v>0</v>
      </c>
      <c r="ES38" s="57">
        <v>0</v>
      </c>
      <c r="ET38" s="57">
        <v>0</v>
      </c>
      <c r="EU38" s="57">
        <v>0</v>
      </c>
      <c r="EV38" s="57">
        <v>0</v>
      </c>
      <c r="EW38" s="57">
        <v>0</v>
      </c>
      <c r="EX38" s="57">
        <v>0</v>
      </c>
      <c r="EY38" s="57">
        <v>0</v>
      </c>
      <c r="EZ38" s="57">
        <v>0</v>
      </c>
      <c r="FA38" s="57">
        <v>0</v>
      </c>
      <c r="FB38" s="57">
        <v>0</v>
      </c>
    </row>
    <row r="39" spans="2:158" s="5" customFormat="1" x14ac:dyDescent="0.35">
      <c r="B39" s="59" t="s">
        <v>81</v>
      </c>
      <c r="C39" s="55" t="s">
        <v>67</v>
      </c>
      <c r="D39" s="49" t="s">
        <v>222</v>
      </c>
      <c r="E39" s="56">
        <v>0</v>
      </c>
      <c r="F39" s="54">
        <v>8716.6910000000007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/>
      <c r="N39" s="54">
        <v>0</v>
      </c>
      <c r="O39" s="54">
        <v>0</v>
      </c>
      <c r="P39" s="57"/>
      <c r="Q39" s="54">
        <v>0</v>
      </c>
      <c r="R39" s="54">
        <v>0</v>
      </c>
      <c r="S39" s="54">
        <v>7877.2</v>
      </c>
      <c r="T39" s="54">
        <v>0</v>
      </c>
      <c r="U39" s="54">
        <v>0</v>
      </c>
      <c r="V39" s="54">
        <v>7751</v>
      </c>
      <c r="W39" s="54">
        <v>0</v>
      </c>
      <c r="X39" s="54">
        <v>0</v>
      </c>
      <c r="Y39" s="54">
        <v>2840.9</v>
      </c>
      <c r="Z39" s="54">
        <v>0</v>
      </c>
      <c r="AA39" s="54">
        <v>0</v>
      </c>
      <c r="AB39" s="57">
        <v>8180.7</v>
      </c>
      <c r="AC39" s="54">
        <v>0</v>
      </c>
      <c r="AD39" s="54">
        <v>0</v>
      </c>
      <c r="AE39" s="54">
        <v>0</v>
      </c>
      <c r="AF39" s="54">
        <v>0</v>
      </c>
      <c r="AG39" s="54">
        <v>15256.3</v>
      </c>
      <c r="AH39" s="54">
        <v>0</v>
      </c>
      <c r="AI39" s="54">
        <v>0</v>
      </c>
      <c r="AJ39" s="54">
        <v>0</v>
      </c>
      <c r="AK39" s="54">
        <v>3009.4</v>
      </c>
      <c r="AL39" s="54">
        <v>0</v>
      </c>
      <c r="AM39" s="54">
        <v>0</v>
      </c>
      <c r="AN39" s="57">
        <v>0</v>
      </c>
      <c r="AO39" s="54">
        <v>0</v>
      </c>
      <c r="AP39" s="54">
        <v>0</v>
      </c>
      <c r="AQ39" s="54">
        <v>0</v>
      </c>
      <c r="AR39" s="54">
        <v>0</v>
      </c>
      <c r="AS39" s="54">
        <v>12648.9</v>
      </c>
      <c r="AT39" s="54">
        <v>0</v>
      </c>
      <c r="AU39" s="54">
        <v>0</v>
      </c>
      <c r="AV39" s="54">
        <v>0</v>
      </c>
      <c r="AW39" s="54">
        <v>6486.1</v>
      </c>
      <c r="AX39" s="54">
        <v>0</v>
      </c>
      <c r="AY39" s="54">
        <v>0</v>
      </c>
      <c r="AZ39" s="54">
        <v>0</v>
      </c>
      <c r="BA39" s="54">
        <v>0</v>
      </c>
      <c r="BB39" s="54">
        <v>0</v>
      </c>
      <c r="BC39" s="54">
        <v>0</v>
      </c>
      <c r="BD39" s="54">
        <v>8961.3405000000002</v>
      </c>
      <c r="BE39" s="54">
        <v>0</v>
      </c>
      <c r="BF39" s="54">
        <v>0</v>
      </c>
      <c r="BG39" s="54">
        <v>0</v>
      </c>
      <c r="BH39" s="54">
        <v>0</v>
      </c>
      <c r="BI39" s="54">
        <v>0</v>
      </c>
      <c r="BJ39" s="54">
        <v>0</v>
      </c>
      <c r="BK39" s="54">
        <v>0</v>
      </c>
      <c r="BL39" s="54">
        <v>0</v>
      </c>
      <c r="BM39" s="54">
        <v>0</v>
      </c>
      <c r="BN39" s="54">
        <v>6950.9</v>
      </c>
      <c r="BO39" s="54">
        <v>0</v>
      </c>
      <c r="BP39" s="54">
        <v>0</v>
      </c>
      <c r="BQ39" s="54">
        <v>0</v>
      </c>
      <c r="BR39" s="54">
        <v>0</v>
      </c>
      <c r="BS39" s="54">
        <v>0</v>
      </c>
      <c r="BT39" s="54">
        <v>0</v>
      </c>
      <c r="BU39" s="54">
        <v>6426.5</v>
      </c>
      <c r="BV39" s="54">
        <v>0</v>
      </c>
      <c r="BW39" s="54">
        <v>0</v>
      </c>
      <c r="BX39" s="54">
        <v>0</v>
      </c>
      <c r="BY39" s="54">
        <v>0</v>
      </c>
      <c r="BZ39" s="54">
        <v>0</v>
      </c>
      <c r="CA39" s="54">
        <v>0</v>
      </c>
      <c r="CB39" s="54">
        <v>0</v>
      </c>
      <c r="CC39" s="54">
        <v>0</v>
      </c>
      <c r="CD39" s="54">
        <v>0</v>
      </c>
      <c r="CE39" s="54">
        <v>0</v>
      </c>
      <c r="CF39" s="54">
        <v>0</v>
      </c>
      <c r="CG39" s="54">
        <v>0</v>
      </c>
      <c r="CH39" s="54">
        <v>0</v>
      </c>
      <c r="CI39" s="54">
        <v>0</v>
      </c>
      <c r="CJ39" s="54">
        <f>69.825*136.05</f>
        <v>9499.6912500000017</v>
      </c>
      <c r="CK39" s="54">
        <v>24.4405</v>
      </c>
      <c r="CL39" s="54">
        <v>0</v>
      </c>
      <c r="CM39" s="54">
        <v>0</v>
      </c>
      <c r="CN39" s="54">
        <v>0</v>
      </c>
      <c r="CO39" s="54">
        <v>0</v>
      </c>
      <c r="CP39" s="54">
        <v>0</v>
      </c>
      <c r="CQ39" s="54">
        <v>14567</v>
      </c>
      <c r="CR39" s="54">
        <v>0</v>
      </c>
      <c r="CS39" s="54">
        <v>0</v>
      </c>
      <c r="CT39" s="54">
        <v>0</v>
      </c>
      <c r="CU39" s="54">
        <v>0</v>
      </c>
      <c r="CV39" s="54">
        <v>25930.947499999998</v>
      </c>
      <c r="CW39" s="54">
        <f>49.625*151.82</f>
        <v>7534.0675000000001</v>
      </c>
      <c r="CX39" s="54">
        <v>0</v>
      </c>
      <c r="CY39" s="54">
        <v>0</v>
      </c>
      <c r="CZ39" s="57">
        <v>0</v>
      </c>
      <c r="DA39" s="57">
        <v>0</v>
      </c>
      <c r="DB39" s="57">
        <v>0</v>
      </c>
      <c r="DC39" s="57">
        <v>0</v>
      </c>
      <c r="DD39" s="57">
        <v>0</v>
      </c>
      <c r="DE39" s="57">
        <v>0</v>
      </c>
      <c r="DF39" s="57">
        <v>0</v>
      </c>
      <c r="DG39" s="57">
        <v>24975.044324999999</v>
      </c>
      <c r="DH39" s="57">
        <v>15415</v>
      </c>
      <c r="DI39" s="57">
        <v>0</v>
      </c>
      <c r="DJ39" s="57">
        <v>0</v>
      </c>
      <c r="DK39" s="57">
        <v>0</v>
      </c>
      <c r="DL39" s="57">
        <v>0</v>
      </c>
      <c r="DM39" s="57">
        <v>0</v>
      </c>
      <c r="DN39" s="57">
        <v>0</v>
      </c>
      <c r="DO39" s="57">
        <v>0</v>
      </c>
      <c r="DP39" s="57">
        <v>0</v>
      </c>
      <c r="DQ39" s="57">
        <v>0</v>
      </c>
      <c r="DR39" s="57">
        <v>0</v>
      </c>
      <c r="DS39" s="57">
        <v>0</v>
      </c>
      <c r="DT39" s="57">
        <v>0</v>
      </c>
      <c r="DU39" s="57">
        <v>0</v>
      </c>
      <c r="DV39" s="57">
        <v>0</v>
      </c>
      <c r="DW39" s="57">
        <v>0</v>
      </c>
      <c r="DX39" s="57">
        <v>0</v>
      </c>
      <c r="DY39" s="57">
        <v>48472.933804449996</v>
      </c>
      <c r="DZ39" s="57">
        <v>39385.770681939997</v>
      </c>
      <c r="EA39" s="57">
        <v>0</v>
      </c>
      <c r="EB39" s="57">
        <v>0</v>
      </c>
      <c r="EC39" s="57">
        <v>0</v>
      </c>
      <c r="ED39" s="57">
        <v>0</v>
      </c>
      <c r="EE39" s="57">
        <v>0</v>
      </c>
      <c r="EF39" s="57">
        <v>39613.776959230003</v>
      </c>
      <c r="EG39" s="57">
        <v>0</v>
      </c>
      <c r="EH39" s="57">
        <v>0</v>
      </c>
      <c r="EI39" s="57">
        <v>0</v>
      </c>
      <c r="EJ39" s="57">
        <v>0</v>
      </c>
      <c r="EK39" s="57">
        <v>0</v>
      </c>
      <c r="EL39" s="57">
        <v>40629.668591050002</v>
      </c>
      <c r="EM39" s="57">
        <v>0</v>
      </c>
      <c r="EN39" s="57">
        <v>0</v>
      </c>
      <c r="EO39" s="57">
        <v>0</v>
      </c>
      <c r="EP39" s="57">
        <v>0</v>
      </c>
      <c r="EQ39" s="57">
        <v>0</v>
      </c>
      <c r="ER39" s="57">
        <v>23700.545143489097</v>
      </c>
      <c r="ES39" s="57">
        <v>0</v>
      </c>
      <c r="ET39" s="57">
        <v>0</v>
      </c>
      <c r="EU39" s="57">
        <v>0</v>
      </c>
      <c r="EV39" s="57">
        <v>0</v>
      </c>
      <c r="EW39" s="57">
        <v>0</v>
      </c>
      <c r="EX39" s="57">
        <v>0</v>
      </c>
      <c r="EY39" s="57">
        <v>0</v>
      </c>
      <c r="EZ39" s="57">
        <v>0</v>
      </c>
      <c r="FA39" s="57">
        <v>6710.2203</v>
      </c>
      <c r="FB39" s="57">
        <v>66000.206773572805</v>
      </c>
    </row>
    <row r="40" spans="2:158" s="5" customFormat="1" x14ac:dyDescent="0.35">
      <c r="B40" s="59" t="s">
        <v>82</v>
      </c>
      <c r="C40" s="55" t="s">
        <v>64</v>
      </c>
      <c r="D40" s="49" t="s">
        <v>223</v>
      </c>
      <c r="E40" s="56">
        <v>-2098.5</v>
      </c>
      <c r="F40" s="54">
        <v>-2285</v>
      </c>
      <c r="G40" s="54">
        <v>-1371.4</v>
      </c>
      <c r="H40" s="54">
        <v>-2882.1</v>
      </c>
      <c r="I40" s="54">
        <v>-4070</v>
      </c>
      <c r="J40" s="54">
        <v>-2767.2</v>
      </c>
      <c r="K40" s="54">
        <v>-2481.1</v>
      </c>
      <c r="L40" s="54">
        <v>-2268.6</v>
      </c>
      <c r="M40" s="54">
        <v>-2071</v>
      </c>
      <c r="N40" s="54">
        <v>-3270</v>
      </c>
      <c r="O40" s="54">
        <v>-1733.7</v>
      </c>
      <c r="P40" s="57">
        <v>-2737.5</v>
      </c>
      <c r="Q40" s="54">
        <v>-2773</v>
      </c>
      <c r="R40" s="54">
        <v>-2248.4</v>
      </c>
      <c r="S40" s="54">
        <v>-2000.8</v>
      </c>
      <c r="T40" s="54">
        <v>-3691.2</v>
      </c>
      <c r="U40" s="54">
        <v>-1812.3</v>
      </c>
      <c r="V40" s="54">
        <v>-6385.3</v>
      </c>
      <c r="W40" s="54">
        <v>-24472.3</v>
      </c>
      <c r="X40" s="54">
        <v>-2064.6999999999998</v>
      </c>
      <c r="Y40" s="54">
        <v>-5276.4</v>
      </c>
      <c r="Z40" s="54">
        <v>-3476.4</v>
      </c>
      <c r="AA40" s="54">
        <v>-1731.9</v>
      </c>
      <c r="AB40" s="57">
        <v>-1951.3</v>
      </c>
      <c r="AC40" s="54">
        <v>-5127.1000000000004</v>
      </c>
      <c r="AD40" s="54">
        <v>-2070.5</v>
      </c>
      <c r="AE40" s="54">
        <v>-32286.400000000001</v>
      </c>
      <c r="AF40" s="54">
        <v>-199551.8</v>
      </c>
      <c r="AG40" s="54">
        <v>-2558.5</v>
      </c>
      <c r="AH40" s="54">
        <v>-2428.4</v>
      </c>
      <c r="AI40" s="54">
        <v>-3461.7</v>
      </c>
      <c r="AJ40" s="54">
        <v>-3294.1</v>
      </c>
      <c r="AK40" s="54">
        <v>-2520.1</v>
      </c>
      <c r="AL40" s="54">
        <v>-5180.3999999999996</v>
      </c>
      <c r="AM40" s="54">
        <v>-3491.5</v>
      </c>
      <c r="AN40" s="57">
        <v>-3036.6</v>
      </c>
      <c r="AO40" s="54">
        <v>-3893</v>
      </c>
      <c r="AP40" s="54">
        <v>-5459</v>
      </c>
      <c r="AQ40" s="54">
        <v>-4898.5</v>
      </c>
      <c r="AR40" s="54">
        <v>-3933.8</v>
      </c>
      <c r="AS40" s="54">
        <v>-3471.3</v>
      </c>
      <c r="AT40" s="54">
        <v>-2563.8000000000002</v>
      </c>
      <c r="AU40" s="54">
        <v>-3534</v>
      </c>
      <c r="AV40" s="54">
        <v>-4519.5</v>
      </c>
      <c r="AW40" s="54">
        <v>-3257.8</v>
      </c>
      <c r="AX40" s="54">
        <v>-3729.8</v>
      </c>
      <c r="AY40" s="54">
        <v>-4199.8320000000003</v>
      </c>
      <c r="AZ40" s="54">
        <v>-2219.5569999999998</v>
      </c>
      <c r="BA40" s="54">
        <v>-2965.1779234800001</v>
      </c>
      <c r="BB40" s="54">
        <v>-3818.6512882000002</v>
      </c>
      <c r="BC40" s="54">
        <v>-26809.4</v>
      </c>
      <c r="BD40" s="54">
        <v>-3997.0407770100001</v>
      </c>
      <c r="BE40" s="54">
        <v>-3520.6507399000002</v>
      </c>
      <c r="BF40" s="54">
        <f>-2484.35932154</f>
        <v>-2484.3593215400001</v>
      </c>
      <c r="BG40" s="54">
        <v>-3112.8468349599998</v>
      </c>
      <c r="BH40" s="54">
        <v>-3775.16578385</v>
      </c>
      <c r="BI40" s="54">
        <v>-4065.7308658500001</v>
      </c>
      <c r="BJ40" s="54">
        <v>-3683.3351211499998</v>
      </c>
      <c r="BK40" s="54">
        <v>-3708.85345009</v>
      </c>
      <c r="BL40" s="54">
        <v>-1721.16030656</v>
      </c>
      <c r="BM40" s="54">
        <v>-2122.0366111500002</v>
      </c>
      <c r="BN40" s="54">
        <v>-3798.1641356800001</v>
      </c>
      <c r="BO40" s="54">
        <v>-14879.23008861</v>
      </c>
      <c r="BP40" s="54">
        <v>-4248.6037105900004</v>
      </c>
      <c r="BQ40" s="54">
        <v>-3740.8454382899999</v>
      </c>
      <c r="BR40" s="54">
        <v>-1765.0480743099999</v>
      </c>
      <c r="BS40" s="54">
        <v>-2493.8793906800001</v>
      </c>
      <c r="BT40" s="54">
        <v>-2880.76663852</v>
      </c>
      <c r="BU40" s="54">
        <v>-5768.3091231799999</v>
      </c>
      <c r="BV40" s="54">
        <v>-3901.8044474600001</v>
      </c>
      <c r="BW40" s="54">
        <v>-3462.7372225499998</v>
      </c>
      <c r="BX40" s="54">
        <v>-3920.5401964900002</v>
      </c>
      <c r="BY40" s="54">
        <v>-2502.8356246100002</v>
      </c>
      <c r="BZ40" s="54">
        <v>-4438.67495332</v>
      </c>
      <c r="CA40" s="54">
        <v>-15330.825771719999</v>
      </c>
      <c r="CB40" s="54">
        <v>-6576.1987275199999</v>
      </c>
      <c r="CC40" s="54">
        <v>-2804.5360764699999</v>
      </c>
      <c r="CD40" s="54">
        <v>-40774.861830779999</v>
      </c>
      <c r="CE40" s="54">
        <v>-3186.8250154299999</v>
      </c>
      <c r="CF40" s="54">
        <v>-3668.3349647499999</v>
      </c>
      <c r="CG40" s="54">
        <v>-4670.6137499400002</v>
      </c>
      <c r="CH40" s="54">
        <v>-6500.3925376999996</v>
      </c>
      <c r="CI40" s="54">
        <v>-3055.85463579</v>
      </c>
      <c r="CJ40" s="54">
        <f>-5055.96774693</f>
        <v>-5055.9677469300004</v>
      </c>
      <c r="CK40" s="54">
        <f>-2309.66898004</f>
        <v>-2309.66898004</v>
      </c>
      <c r="CL40" s="54">
        <v>-4325.6463987099996</v>
      </c>
      <c r="CM40" s="54">
        <f>-3173.79666697</f>
        <v>-3173.7966669699999</v>
      </c>
      <c r="CN40" s="54">
        <v>-7702.3117770099998</v>
      </c>
      <c r="CO40" s="54">
        <v>-3357.1772265</v>
      </c>
      <c r="CP40" s="54">
        <v>-1759.13325033</v>
      </c>
      <c r="CQ40" s="54">
        <v>-3416.5523510100002</v>
      </c>
      <c r="CR40" s="54">
        <v>-2851.9182543299999</v>
      </c>
      <c r="CS40" s="54">
        <f>-3786.40364285</f>
        <v>-3786.4036428499999</v>
      </c>
      <c r="CT40" s="54">
        <v>-8133.3348990300001</v>
      </c>
      <c r="CU40" s="54">
        <v>-3799.75888373</v>
      </c>
      <c r="CV40" s="54">
        <f>-1691.60027387</f>
        <v>-1691.6002738699999</v>
      </c>
      <c r="CW40" s="54">
        <f>-3149.98237935</f>
        <v>-3149.98237935</v>
      </c>
      <c r="CX40" s="54">
        <v>-4282.5834967600003</v>
      </c>
      <c r="CY40" s="54">
        <v>-3613.2867986000001</v>
      </c>
      <c r="CZ40" s="57">
        <v>-8952.18582479</v>
      </c>
      <c r="DA40" s="57">
        <v>-3378.5535606799999</v>
      </c>
      <c r="DB40" s="57">
        <v>-4998.1209231399998</v>
      </c>
      <c r="DC40" s="57">
        <v>-2697.5498868099999</v>
      </c>
      <c r="DD40" s="57">
        <v>-5224.2746043899997</v>
      </c>
      <c r="DE40" s="57">
        <v>-3680.9811261999998</v>
      </c>
      <c r="DF40" s="57">
        <v>-40535.159846759998</v>
      </c>
      <c r="DG40" s="57">
        <v>-4444.02886287</v>
      </c>
      <c r="DH40" s="57">
        <v>-2466.4405084700002</v>
      </c>
      <c r="DI40" s="57">
        <v>-2549.0278650300002</v>
      </c>
      <c r="DJ40" s="57">
        <v>-1544.6461593199999</v>
      </c>
      <c r="DK40" s="57">
        <v>-5595.4505933600003</v>
      </c>
      <c r="DL40" s="57">
        <v>-7949.1061865199999</v>
      </c>
      <c r="DM40" s="57">
        <v>-3447.2943923600001</v>
      </c>
      <c r="DN40" s="57">
        <v>-1462.5801056600001</v>
      </c>
      <c r="DO40" s="57">
        <v>-3357.93663685</v>
      </c>
      <c r="DP40" s="57">
        <v>-1815.4534757399999</v>
      </c>
      <c r="DQ40" s="57">
        <v>-4781.7488907899997</v>
      </c>
      <c r="DR40" s="57">
        <v>-8716.7520501500003</v>
      </c>
      <c r="DS40" s="57">
        <v>-3575.71735231</v>
      </c>
      <c r="DT40" s="57">
        <v>-1415.0301209899999</v>
      </c>
      <c r="DU40" s="57">
        <v>-2870.4902429099998</v>
      </c>
      <c r="DV40" s="57">
        <v>-4038.3159558699999</v>
      </c>
      <c r="DW40" s="57">
        <v>-4902.00848021</v>
      </c>
      <c r="DX40" s="57">
        <v>-28759.20525047</v>
      </c>
      <c r="DY40" s="57">
        <v>-6174.6335589399996</v>
      </c>
      <c r="DZ40" s="57">
        <v>-1552.18456894</v>
      </c>
      <c r="EA40" s="57">
        <v>-3710.0037823600001</v>
      </c>
      <c r="EB40" s="57">
        <v>-26493.331753679999</v>
      </c>
      <c r="EC40" s="57">
        <v>-13754.59563795</v>
      </c>
      <c r="ED40" s="57">
        <v>-8734.9044602499998</v>
      </c>
      <c r="EE40" s="57">
        <v>-13485.155050789999</v>
      </c>
      <c r="EF40" s="57">
        <v>-1403.94398641</v>
      </c>
      <c r="EG40" s="57">
        <v>-3891.22407608</v>
      </c>
      <c r="EH40" s="57">
        <v>-2101.36058607</v>
      </c>
      <c r="EI40" s="57">
        <v>-13717.76993463</v>
      </c>
      <c r="EJ40" s="57">
        <v>-24546.375495820001</v>
      </c>
      <c r="EK40" s="57">
        <v>-13330.172866659999</v>
      </c>
      <c r="EL40" s="57">
        <v>-5480.8305534700003</v>
      </c>
      <c r="EM40" s="57">
        <v>-3906.5566200200001</v>
      </c>
      <c r="EN40" s="57">
        <v>-25673.99705315</v>
      </c>
      <c r="EO40" s="57">
        <v>-13821.01984087</v>
      </c>
      <c r="EP40" s="57">
        <v>-8064.2465130500004</v>
      </c>
      <c r="EQ40" s="57">
        <v>-3655.5841597100002</v>
      </c>
      <c r="ER40" s="57">
        <v>-13030.86588704</v>
      </c>
      <c r="ES40" s="57">
        <v>-3049.9164423100001</v>
      </c>
      <c r="ET40" s="57">
        <v>-2190.1250319599999</v>
      </c>
      <c r="EU40" s="57">
        <v>-14507.3232479</v>
      </c>
      <c r="EV40" s="57">
        <v>-22477.354239910001</v>
      </c>
      <c r="EW40" s="57">
        <v>-2652.7992585900001</v>
      </c>
      <c r="EX40" s="57">
        <v>-9606.0967189799994</v>
      </c>
      <c r="EY40" s="57">
        <v>-15223.830368499999</v>
      </c>
      <c r="EZ40" s="57">
        <v>-2254.5051515</v>
      </c>
      <c r="FA40" s="57">
        <v>-4081.28748834</v>
      </c>
      <c r="FB40" s="57">
        <v>-5041.4991369199997</v>
      </c>
    </row>
    <row r="41" spans="2:158" s="5" customFormat="1" x14ac:dyDescent="0.35">
      <c r="B41" s="59" t="s">
        <v>83</v>
      </c>
      <c r="C41" s="55" t="s">
        <v>129</v>
      </c>
      <c r="D41" s="49" t="s">
        <v>227</v>
      </c>
      <c r="E41" s="56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7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7">
        <v>0</v>
      </c>
      <c r="AC41" s="54">
        <v>0</v>
      </c>
      <c r="AD41" s="54">
        <v>0</v>
      </c>
      <c r="AE41" s="54">
        <v>0</v>
      </c>
      <c r="AF41" s="54">
        <v>0</v>
      </c>
      <c r="AG41" s="54">
        <v>0</v>
      </c>
      <c r="AH41" s="54">
        <v>0</v>
      </c>
      <c r="AI41" s="54">
        <v>0</v>
      </c>
      <c r="AJ41" s="54">
        <v>0</v>
      </c>
      <c r="AK41" s="54">
        <v>0</v>
      </c>
      <c r="AL41" s="54">
        <v>0</v>
      </c>
      <c r="AM41" s="54">
        <v>6071.2</v>
      </c>
      <c r="AN41" s="57">
        <v>0</v>
      </c>
      <c r="AO41" s="54">
        <v>0</v>
      </c>
      <c r="AP41" s="54">
        <v>0</v>
      </c>
      <c r="AQ41" s="54">
        <v>0</v>
      </c>
      <c r="AR41" s="54">
        <v>14604.7</v>
      </c>
      <c r="AS41" s="54">
        <v>0</v>
      </c>
      <c r="AT41" s="54">
        <v>0</v>
      </c>
      <c r="AU41" s="54">
        <v>0</v>
      </c>
      <c r="AV41" s="54">
        <v>0</v>
      </c>
      <c r="AW41" s="54">
        <v>0</v>
      </c>
      <c r="AX41" s="54">
        <v>0</v>
      </c>
      <c r="AY41" s="54">
        <v>0</v>
      </c>
      <c r="AZ41" s="54">
        <v>0</v>
      </c>
      <c r="BA41" s="54">
        <v>0</v>
      </c>
      <c r="BB41" s="54">
        <v>0</v>
      </c>
      <c r="BC41" s="54">
        <v>0</v>
      </c>
      <c r="BD41" s="54">
        <v>11400.064395343499</v>
      </c>
      <c r="BE41" s="54">
        <v>0</v>
      </c>
      <c r="BF41" s="54">
        <v>0</v>
      </c>
      <c r="BG41" s="54">
        <v>0</v>
      </c>
      <c r="BH41" s="54">
        <v>0</v>
      </c>
      <c r="BI41" s="54">
        <v>0</v>
      </c>
      <c r="BJ41" s="54">
        <v>0</v>
      </c>
      <c r="BK41" s="54">
        <v>0</v>
      </c>
      <c r="BL41" s="54">
        <v>0</v>
      </c>
      <c r="BM41" s="54">
        <v>0</v>
      </c>
      <c r="BN41" s="54">
        <v>0</v>
      </c>
      <c r="BO41" s="54">
        <v>0</v>
      </c>
      <c r="BP41" s="54">
        <v>14524.4981788519</v>
      </c>
      <c r="BQ41" s="54">
        <v>0</v>
      </c>
      <c r="BR41" s="54">
        <v>0</v>
      </c>
      <c r="BS41" s="54">
        <v>0</v>
      </c>
      <c r="BT41" s="54">
        <v>0</v>
      </c>
      <c r="BU41" s="54">
        <v>0</v>
      </c>
      <c r="BV41" s="54">
        <v>13370.385</v>
      </c>
      <c r="BW41" s="54">
        <v>0</v>
      </c>
      <c r="BX41" s="54">
        <v>0</v>
      </c>
      <c r="BY41" s="54">
        <v>0</v>
      </c>
      <c r="BZ41" s="54">
        <v>7.8875831334999997</v>
      </c>
      <c r="CA41" s="54">
        <v>1375.8783483806301</v>
      </c>
      <c r="CB41" s="54">
        <v>12046.517282500001</v>
      </c>
      <c r="CC41" s="54">
        <v>6834.7352266300004</v>
      </c>
      <c r="CD41" s="54">
        <v>40742.08577949</v>
      </c>
      <c r="CE41" s="54">
        <v>19393.271020712298</v>
      </c>
      <c r="CF41" s="54">
        <v>1499.6821319999999</v>
      </c>
      <c r="CG41" s="54">
        <v>964.25172880000002</v>
      </c>
      <c r="CH41" s="54">
        <v>4956.6686634134903</v>
      </c>
      <c r="CI41" s="54">
        <v>10.2542956648775</v>
      </c>
      <c r="CJ41" s="54">
        <v>16343.64284352</v>
      </c>
      <c r="CK41" s="54">
        <v>8.5208916721500003</v>
      </c>
      <c r="CL41" s="54">
        <v>8.3807496599999993</v>
      </c>
      <c r="CM41" s="54">
        <v>68.825394970000005</v>
      </c>
      <c r="CN41" s="54">
        <v>8.1683695099999998</v>
      </c>
      <c r="CO41" s="54">
        <v>8.9798275010000008</v>
      </c>
      <c r="CP41" s="54">
        <v>70.051286250000004</v>
      </c>
      <c r="CQ41" s="54">
        <v>832.49429248000001</v>
      </c>
      <c r="CR41" s="54">
        <v>434.39517409000001</v>
      </c>
      <c r="CS41" s="54">
        <v>771.11755658488801</v>
      </c>
      <c r="CT41" s="54">
        <v>8.5986266593499998</v>
      </c>
      <c r="CU41" s="54">
        <v>736.22269388999996</v>
      </c>
      <c r="CV41" s="54">
        <v>382.76972466000001</v>
      </c>
      <c r="CW41" s="54">
        <v>9.03913821914864</v>
      </c>
      <c r="CX41" s="54">
        <v>22.047710779999999</v>
      </c>
      <c r="CY41" s="54">
        <v>609.25405054999999</v>
      </c>
      <c r="CZ41" s="57">
        <v>9.0409641399999998</v>
      </c>
      <c r="DA41" s="57">
        <v>9.3736226600000006</v>
      </c>
      <c r="DB41" s="57">
        <v>896.92856398543699</v>
      </c>
      <c r="DC41" s="57">
        <v>8.9024959999999993</v>
      </c>
      <c r="DD41" s="57">
        <v>22.237304210230999</v>
      </c>
      <c r="DE41" s="57">
        <v>779.47492105628203</v>
      </c>
      <c r="DF41" s="57">
        <v>509.65951791999998</v>
      </c>
      <c r="DG41" s="57">
        <v>9.4515275899999995</v>
      </c>
      <c r="DH41" s="57">
        <v>382.57349495</v>
      </c>
      <c r="DI41" s="57">
        <v>105.30102642</v>
      </c>
      <c r="DJ41" s="57">
        <v>144.18210044</v>
      </c>
      <c r="DK41" s="57">
        <v>1594.61421937</v>
      </c>
      <c r="DL41" s="57">
        <v>1594.61421937</v>
      </c>
      <c r="DM41" s="57">
        <v>180.34126856999998</v>
      </c>
      <c r="DN41" s="57">
        <v>507.66438018000002</v>
      </c>
      <c r="DO41" s="57">
        <v>188.52114968000001</v>
      </c>
      <c r="DP41" s="57">
        <v>238.82313524</v>
      </c>
      <c r="DQ41" s="57">
        <v>677.00119312177401</v>
      </c>
      <c r="DR41" s="57">
        <v>181.04493037</v>
      </c>
      <c r="DS41" s="57">
        <v>241.34053195000001</v>
      </c>
      <c r="DT41" s="57">
        <v>430.07676955400899</v>
      </c>
      <c r="DU41" s="57">
        <v>470.06694965999998</v>
      </c>
      <c r="DV41" s="57">
        <v>237.44645593999999</v>
      </c>
      <c r="DW41" s="57">
        <v>1020.13848602</v>
      </c>
      <c r="DX41" s="57">
        <v>187.10448618999999</v>
      </c>
      <c r="DY41" s="57">
        <v>322.626036</v>
      </c>
      <c r="DZ41" s="57">
        <v>1754.58131289481</v>
      </c>
      <c r="EA41" s="57">
        <v>598.96862533000001</v>
      </c>
      <c r="EB41" s="57">
        <v>13806.8355087049</v>
      </c>
      <c r="EC41" s="57">
        <v>2905.3373507503998</v>
      </c>
      <c r="ED41" s="57">
        <v>968.31149020021201</v>
      </c>
      <c r="EE41" s="57">
        <v>229.29421495</v>
      </c>
      <c r="EF41" s="57">
        <v>1708.0106320499999</v>
      </c>
      <c r="EG41" s="57">
        <v>492.88706635629001</v>
      </c>
      <c r="EH41" s="57">
        <v>283.17184451999998</v>
      </c>
      <c r="EI41" s="57">
        <v>2333.67423440837</v>
      </c>
      <c r="EJ41" s="57">
        <v>584.75483821</v>
      </c>
      <c r="EK41" s="57">
        <v>237.89665359</v>
      </c>
      <c r="EL41" s="57">
        <v>123.291144288312</v>
      </c>
      <c r="EM41" s="57">
        <v>816.32110903257399</v>
      </c>
      <c r="EN41" s="57">
        <v>9784.7763581099989</v>
      </c>
      <c r="EO41" s="57">
        <v>656.81106491995513</v>
      </c>
      <c r="EP41" s="57">
        <v>916.05423023000003</v>
      </c>
      <c r="EQ41" s="57">
        <v>274.50322433999997</v>
      </c>
      <c r="ER41" s="57">
        <v>393.63355152999998</v>
      </c>
      <c r="ES41" s="57">
        <v>505.98494425000001</v>
      </c>
      <c r="ET41" s="57">
        <v>277.85618624</v>
      </c>
      <c r="EU41" s="57">
        <v>653.41703153000003</v>
      </c>
      <c r="EV41" s="57">
        <v>405.70654039999999</v>
      </c>
      <c r="EW41" s="57">
        <v>195.85147394999998</v>
      </c>
      <c r="EX41" s="57">
        <v>69.937412280000004</v>
      </c>
      <c r="EY41" s="57">
        <v>433.86348282</v>
      </c>
      <c r="EZ41" s="57">
        <v>64.651847570000001</v>
      </c>
      <c r="FA41" s="57">
        <v>829.22839170999998</v>
      </c>
      <c r="FB41" s="57">
        <v>528.25255090999997</v>
      </c>
    </row>
    <row r="42" spans="2:158" s="5" customFormat="1" x14ac:dyDescent="0.35">
      <c r="B42" s="59" t="s">
        <v>84</v>
      </c>
      <c r="C42" s="55" t="s">
        <v>228</v>
      </c>
      <c r="D42" s="49" t="s">
        <v>131</v>
      </c>
      <c r="E42" s="5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7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7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7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>
        <v>-14260.638999999999</v>
      </c>
      <c r="BM42" s="54">
        <v>-2000</v>
      </c>
      <c r="BN42" s="54">
        <v>-1151.64586605</v>
      </c>
      <c r="BO42" s="54">
        <v>-4000</v>
      </c>
      <c r="BP42" s="54">
        <v>-8000</v>
      </c>
      <c r="BQ42" s="54">
        <v>-2265.3650876199999</v>
      </c>
      <c r="BR42" s="54">
        <v>-154.63514182</v>
      </c>
      <c r="BS42" s="54">
        <v>-165</v>
      </c>
      <c r="BT42" s="54">
        <v>-4670</v>
      </c>
      <c r="BU42" s="54">
        <v>-81.556378760000001</v>
      </c>
      <c r="BV42" s="54">
        <v>-3330.08</v>
      </c>
      <c r="BW42" s="54">
        <v>-182.59277065000001</v>
      </c>
      <c r="BX42" s="54">
        <v>-9038.7883062399997</v>
      </c>
      <c r="BY42" s="54">
        <v>-46.7</v>
      </c>
      <c r="BZ42" s="54">
        <v>-60.44155447</v>
      </c>
      <c r="CA42" s="54">
        <v>-57.947110119999998</v>
      </c>
      <c r="CB42" s="54">
        <v>-26.330170949999999</v>
      </c>
      <c r="CC42" s="54">
        <f>-98.69476282</f>
        <v>-98.694762819999994</v>
      </c>
      <c r="CD42" s="54">
        <v>-53.729325000000003</v>
      </c>
      <c r="CE42" s="54">
        <v>-145.839</v>
      </c>
      <c r="CF42" s="54">
        <v>-8107.7565369200001</v>
      </c>
      <c r="CG42" s="54">
        <v>-7933.4920000000002</v>
      </c>
      <c r="CH42" s="54">
        <v>0</v>
      </c>
      <c r="CI42" s="54">
        <v>0</v>
      </c>
      <c r="CJ42" s="54">
        <v>-21402.26953972</v>
      </c>
      <c r="CK42" s="54">
        <v>-2054.9589999999998</v>
      </c>
      <c r="CL42" s="54">
        <f>-2194.953</f>
        <v>-2194.953</v>
      </c>
      <c r="CM42" s="54">
        <v>-2160</v>
      </c>
      <c r="CN42" s="54">
        <v>-2108.5349999999999</v>
      </c>
      <c r="CO42" s="54">
        <v>-1831.00568</v>
      </c>
      <c r="CP42" s="54">
        <v>-20379.168000000001</v>
      </c>
      <c r="CQ42" s="54">
        <v>0</v>
      </c>
      <c r="CR42" s="54">
        <v>-1175</v>
      </c>
      <c r="CS42" s="54">
        <v>0</v>
      </c>
      <c r="CT42" s="54">
        <v>0</v>
      </c>
      <c r="CU42" s="54">
        <v>-2350</v>
      </c>
      <c r="CV42" s="54">
        <v>-2713.4</v>
      </c>
      <c r="CW42" s="54">
        <v>0</v>
      </c>
      <c r="CX42" s="54">
        <f>-1490.10301617</f>
        <v>-1490.10301617</v>
      </c>
      <c r="CY42" s="54">
        <f>-2468.63193283</f>
        <v>-2468.6319328300001</v>
      </c>
      <c r="CZ42" s="57">
        <f>-3007.74428231</f>
        <v>-3007.74428231</v>
      </c>
      <c r="DA42" s="57">
        <f>-5058.92929282</f>
        <v>-5058.9292928200002</v>
      </c>
      <c r="DB42" s="57">
        <f>-1449.6240995</f>
        <v>-1449.6240995000001</v>
      </c>
      <c r="DC42" s="57">
        <v>-1592.85</v>
      </c>
      <c r="DD42" s="57">
        <v>0</v>
      </c>
      <c r="DE42" s="57">
        <v>0</v>
      </c>
      <c r="DF42" s="57">
        <v>-2000</v>
      </c>
      <c r="DG42" s="57">
        <v>-800</v>
      </c>
      <c r="DH42" s="57">
        <v>-1400</v>
      </c>
      <c r="DI42" s="57">
        <v>0</v>
      </c>
      <c r="DJ42" s="57">
        <v>0</v>
      </c>
      <c r="DK42" s="57">
        <v>0</v>
      </c>
      <c r="DL42" s="57">
        <v>0</v>
      </c>
      <c r="DM42" s="57">
        <v>0</v>
      </c>
      <c r="DN42" s="57">
        <v>0</v>
      </c>
      <c r="DO42" s="57">
        <v>0</v>
      </c>
      <c r="DP42" s="57">
        <v>0</v>
      </c>
      <c r="DQ42" s="57">
        <v>0</v>
      </c>
      <c r="DR42" s="57">
        <v>0</v>
      </c>
      <c r="DS42" s="57">
        <v>0</v>
      </c>
      <c r="DT42" s="57">
        <v>0</v>
      </c>
      <c r="DU42" s="57">
        <v>0</v>
      </c>
      <c r="DV42" s="57">
        <v>0</v>
      </c>
      <c r="DW42" s="57">
        <v>-2000</v>
      </c>
      <c r="DX42" s="57">
        <v>-3000</v>
      </c>
      <c r="DY42" s="57">
        <v>0</v>
      </c>
      <c r="DZ42" s="57">
        <v>-600</v>
      </c>
      <c r="EA42" s="57">
        <v>0</v>
      </c>
      <c r="EB42" s="57">
        <v>0</v>
      </c>
      <c r="EC42" s="57">
        <v>-6869.2979999999998</v>
      </c>
      <c r="ED42" s="57">
        <v>0</v>
      </c>
      <c r="EE42" s="57">
        <v>0</v>
      </c>
      <c r="EF42" s="57">
        <v>-1450</v>
      </c>
      <c r="EG42" s="57">
        <v>0</v>
      </c>
      <c r="EH42" s="57">
        <v>0</v>
      </c>
      <c r="EI42" s="57">
        <v>0</v>
      </c>
      <c r="EJ42" s="57">
        <v>0</v>
      </c>
      <c r="EK42" s="57">
        <v>0</v>
      </c>
      <c r="EL42" s="57">
        <v>0</v>
      </c>
      <c r="EM42" s="57">
        <v>0</v>
      </c>
      <c r="EN42" s="57">
        <v>0</v>
      </c>
      <c r="EO42" s="57">
        <v>0</v>
      </c>
      <c r="EP42" s="57">
        <v>0</v>
      </c>
      <c r="EQ42" s="57">
        <v>0</v>
      </c>
      <c r="ER42" s="57">
        <v>0</v>
      </c>
      <c r="ES42" s="57">
        <v>0</v>
      </c>
      <c r="ET42" s="57">
        <v>0</v>
      </c>
      <c r="EU42" s="57">
        <v>0</v>
      </c>
      <c r="EV42" s="57">
        <v>0</v>
      </c>
      <c r="EW42" s="57">
        <v>-1500</v>
      </c>
      <c r="EX42" s="57">
        <v>-500</v>
      </c>
      <c r="EY42" s="57">
        <v>0</v>
      </c>
      <c r="EZ42" s="57">
        <v>0</v>
      </c>
      <c r="FA42" s="57">
        <v>-24051.764999999999</v>
      </c>
      <c r="FB42" s="57">
        <v>0</v>
      </c>
    </row>
    <row r="43" spans="2:158" s="26" customFormat="1" x14ac:dyDescent="0.35">
      <c r="B43" s="15" t="s">
        <v>85</v>
      </c>
      <c r="C43" s="16" t="s">
        <v>68</v>
      </c>
      <c r="D43" s="17" t="s">
        <v>224</v>
      </c>
      <c r="E43" s="31">
        <f>-E34</f>
        <v>-2303.7999999999993</v>
      </c>
      <c r="F43" s="18">
        <f t="shared" ref="F43:K43" si="525">-F34</f>
        <v>3541.0909999999994</v>
      </c>
      <c r="G43" s="18">
        <f t="shared" si="525"/>
        <v>-2033.3999999999901</v>
      </c>
      <c r="H43" s="18">
        <f t="shared" si="525"/>
        <v>-2303.4000000000005</v>
      </c>
      <c r="I43" s="18">
        <f t="shared" si="525"/>
        <v>-13465.000000000002</v>
      </c>
      <c r="J43" s="18">
        <f t="shared" si="525"/>
        <v>6935.2</v>
      </c>
      <c r="K43" s="18">
        <f t="shared" si="525"/>
        <v>-3986.7699999999936</v>
      </c>
      <c r="L43" s="18">
        <f>-L34</f>
        <v>-6281.1999999999989</v>
      </c>
      <c r="M43" s="18">
        <f>-M34</f>
        <v>19347.829999999998</v>
      </c>
      <c r="N43" s="18">
        <f t="shared" ref="N43:P43" si="526">-N34</f>
        <v>-10285.200000000001</v>
      </c>
      <c r="O43" s="18">
        <f t="shared" si="526"/>
        <v>-24268.300000000003</v>
      </c>
      <c r="P43" s="41">
        <f t="shared" si="526"/>
        <v>23727.899999999994</v>
      </c>
      <c r="Q43" s="18">
        <f>-Q34</f>
        <v>-11960.900000000005</v>
      </c>
      <c r="R43" s="18">
        <f t="shared" ref="R43:W43" si="527">-R34</f>
        <v>-2755.2000000000016</v>
      </c>
      <c r="S43" s="18">
        <f t="shared" si="527"/>
        <v>3814.5099999999998</v>
      </c>
      <c r="T43" s="18">
        <f t="shared" si="527"/>
        <v>82749.610000000015</v>
      </c>
      <c r="U43" s="18">
        <f t="shared" si="527"/>
        <v>-8074.3100000000013</v>
      </c>
      <c r="V43" s="18">
        <f t="shared" si="527"/>
        <v>11636.230000000005</v>
      </c>
      <c r="W43" s="18">
        <f t="shared" si="527"/>
        <v>-28760.799999999988</v>
      </c>
      <c r="X43" s="18">
        <f>-X34</f>
        <v>490.40000000000668</v>
      </c>
      <c r="Y43" s="18">
        <f>-Y34</f>
        <v>-4209.3000000000047</v>
      </c>
      <c r="Z43" s="18">
        <f t="shared" ref="Z43:AB43" si="528">-Z34</f>
        <v>-3898.3519999999953</v>
      </c>
      <c r="AA43" s="18">
        <f t="shared" si="528"/>
        <v>-8251.0279999999948</v>
      </c>
      <c r="AB43" s="41">
        <f t="shared" si="528"/>
        <v>43018.51</v>
      </c>
      <c r="AC43" s="18">
        <f>-AC34</f>
        <v>-17721.199999999997</v>
      </c>
      <c r="AD43" s="18">
        <f t="shared" ref="AD43:AN43" si="529">-AD34</f>
        <v>-359.89999999999645</v>
      </c>
      <c r="AE43" s="18">
        <f t="shared" si="529"/>
        <v>-30523.599999999995</v>
      </c>
      <c r="AF43" s="18">
        <f t="shared" si="529"/>
        <v>28081.100000000009</v>
      </c>
      <c r="AG43" s="18">
        <f t="shared" si="529"/>
        <v>8567.1999999999971</v>
      </c>
      <c r="AH43" s="18">
        <f t="shared" si="529"/>
        <v>7906.2000000000007</v>
      </c>
      <c r="AI43" s="18">
        <f t="shared" si="529"/>
        <v>-3785.7000000000025</v>
      </c>
      <c r="AJ43" s="18">
        <f t="shared" si="529"/>
        <v>-7400.2000000000062</v>
      </c>
      <c r="AK43" s="18">
        <f t="shared" si="529"/>
        <v>789.44999999999141</v>
      </c>
      <c r="AL43" s="18">
        <f t="shared" si="529"/>
        <v>-16339.199999999992</v>
      </c>
      <c r="AM43" s="18">
        <f t="shared" si="529"/>
        <v>-43202.5</v>
      </c>
      <c r="AN43" s="41">
        <f t="shared" si="529"/>
        <v>31050.30000000001</v>
      </c>
      <c r="AO43" s="18">
        <f>-AO34</f>
        <v>-12742.259000000002</v>
      </c>
      <c r="AP43" s="18">
        <f t="shared" ref="AP43:AV43" si="530">-AP34</f>
        <v>1655.7169180000026</v>
      </c>
      <c r="AQ43" s="18">
        <f t="shared" si="530"/>
        <v>-824.86099999999897</v>
      </c>
      <c r="AR43" s="18">
        <f t="shared" si="530"/>
        <v>4381.3840000000073</v>
      </c>
      <c r="AS43" s="18">
        <f t="shared" si="530"/>
        <v>12651.247032809997</v>
      </c>
      <c r="AT43" s="18">
        <f t="shared" si="530"/>
        <v>-9277.1749999999865</v>
      </c>
      <c r="AU43" s="18">
        <f t="shared" si="530"/>
        <v>-13168.135000000004</v>
      </c>
      <c r="AV43" s="18">
        <f t="shared" si="530"/>
        <v>5986.0000000000073</v>
      </c>
      <c r="AW43" s="18">
        <f t="shared" ref="AW43:AX43" si="531">-AW34</f>
        <v>10173.299999999999</v>
      </c>
      <c r="AX43" s="18">
        <f t="shared" si="531"/>
        <v>-7391.6919999999964</v>
      </c>
      <c r="AY43" s="18">
        <f t="shared" ref="AY43:AZ43" si="532">-AY34</f>
        <v>3051.0539999999964</v>
      </c>
      <c r="AZ43" s="18">
        <f t="shared" si="532"/>
        <v>31071.155999999984</v>
      </c>
      <c r="BA43" s="18">
        <f t="shared" ref="BA43:BB43" si="533">-BA34</f>
        <v>4667.6677970014043</v>
      </c>
      <c r="BB43" s="18">
        <f t="shared" si="533"/>
        <v>-41385.887395491809</v>
      </c>
      <c r="BC43" s="18">
        <f t="shared" ref="BC43:BG43" si="534">-BC34</f>
        <v>-18555.7118702142</v>
      </c>
      <c r="BD43" s="18">
        <f t="shared" si="534"/>
        <v>10140.224610715508</v>
      </c>
      <c r="BE43" s="18">
        <f t="shared" si="534"/>
        <v>106020.3356013289</v>
      </c>
      <c r="BF43" s="18">
        <f t="shared" si="534"/>
        <v>-71917.18778354059</v>
      </c>
      <c r="BG43" s="18">
        <f t="shared" si="534"/>
        <v>-8056.9148409199915</v>
      </c>
      <c r="BH43" s="18">
        <f t="shared" ref="BH43:BK43" si="535">-BH34</f>
        <v>-865.20490486609924</v>
      </c>
      <c r="BI43" s="18">
        <f t="shared" si="535"/>
        <v>15984.274764204987</v>
      </c>
      <c r="BJ43" s="18">
        <f t="shared" si="535"/>
        <v>-2349.408156301799</v>
      </c>
      <c r="BK43" s="18">
        <f t="shared" si="535"/>
        <v>-22343.386599193309</v>
      </c>
      <c r="BL43" s="18">
        <f>-BL34</f>
        <v>9366.9466083878051</v>
      </c>
      <c r="BM43" s="18">
        <f>-BM34</f>
        <v>-207.02812000086942</v>
      </c>
      <c r="BN43" s="18">
        <f t="shared" ref="BN43" si="536">-BN34</f>
        <v>13019.871118909607</v>
      </c>
      <c r="BO43" s="18">
        <f t="shared" ref="BO43:BT43" si="537">-BO34</f>
        <v>-3561.9300978736924</v>
      </c>
      <c r="BP43" s="18">
        <f t="shared" si="537"/>
        <v>-46482.882011427937</v>
      </c>
      <c r="BQ43" s="18">
        <f t="shared" si="537"/>
        <v>-5630.0722190310007</v>
      </c>
      <c r="BR43" s="18">
        <f t="shared" si="537"/>
        <v>20336.100339979388</v>
      </c>
      <c r="BS43" s="18">
        <f t="shared" si="537"/>
        <v>-4102.3506581019974</v>
      </c>
      <c r="BT43" s="18">
        <f t="shared" si="537"/>
        <v>551.12593228199921</v>
      </c>
      <c r="BU43" s="18">
        <f t="shared" ref="BU43" si="538">-BU34</f>
        <v>20864.314401690008</v>
      </c>
      <c r="BV43" s="18">
        <f t="shared" ref="BV43:CA43" si="539">-BV34</f>
        <v>7016.0523119533991</v>
      </c>
      <c r="BW43" s="18">
        <f t="shared" si="539"/>
        <v>-11443.311515996054</v>
      </c>
      <c r="BX43" s="18">
        <f t="shared" si="539"/>
        <v>8073.0517213609128</v>
      </c>
      <c r="BY43" s="18">
        <f t="shared" si="539"/>
        <v>-484.6669333466034</v>
      </c>
      <c r="BZ43" s="18">
        <f t="shared" si="539"/>
        <v>8424.377354924989</v>
      </c>
      <c r="CA43" s="18">
        <f t="shared" si="539"/>
        <v>2672.4788302031066</v>
      </c>
      <c r="CB43" s="18">
        <f t="shared" ref="CB43:CI43" si="540">-CB34</f>
        <v>-23720.746079840723</v>
      </c>
      <c r="CC43" s="18">
        <f t="shared" si="540"/>
        <v>-5345.3588159887468</v>
      </c>
      <c r="CD43" s="18">
        <f t="shared" si="540"/>
        <v>28619.310363601919</v>
      </c>
      <c r="CE43" s="18">
        <f>-CE34</f>
        <v>18525.384707770143</v>
      </c>
      <c r="CF43" s="18">
        <f t="shared" si="540"/>
        <v>-4976.7559559910032</v>
      </c>
      <c r="CG43" s="18">
        <f t="shared" ref="CG43:CH43" si="541">-CG34</f>
        <v>9311.0363565595981</v>
      </c>
      <c r="CH43" s="18">
        <f t="shared" si="541"/>
        <v>-13099.514139852407</v>
      </c>
      <c r="CI43" s="18">
        <f t="shared" si="540"/>
        <v>-12880.961360016205</v>
      </c>
      <c r="CJ43" s="18">
        <f t="shared" ref="CJ43:CK43" si="542">-CJ34</f>
        <v>35615.392698735304</v>
      </c>
      <c r="CK43" s="18">
        <f t="shared" si="542"/>
        <v>-13210.992442871497</v>
      </c>
      <c r="CL43" s="18">
        <f t="shared" ref="CL43:CN43" si="543">-CL34</f>
        <v>-7965.6368983998163</v>
      </c>
      <c r="CM43" s="18">
        <f t="shared" ref="CM43" si="544">-CM34</f>
        <v>-7362.4242645037884</v>
      </c>
      <c r="CN43" s="18">
        <f t="shared" si="543"/>
        <v>-27621.8338785866</v>
      </c>
      <c r="CO43" s="18">
        <f t="shared" ref="CO43:CP43" si="545">-CO34</f>
        <v>-13616.217567376198</v>
      </c>
      <c r="CP43" s="18">
        <f t="shared" si="545"/>
        <v>-11605.741812324501</v>
      </c>
      <c r="CQ43" s="18">
        <f t="shared" ref="CQ43:CS43" si="546">-CQ34</f>
        <v>8664.1445537406998</v>
      </c>
      <c r="CR43" s="18">
        <f t="shared" ref="CR43" si="547">-CR34</f>
        <v>-7851.474826664502</v>
      </c>
      <c r="CS43" s="18">
        <f t="shared" si="546"/>
        <v>6252.3030450813831</v>
      </c>
      <c r="CT43" s="18">
        <f t="shared" ref="CT43:CU43" si="548">-CT34</f>
        <v>-15872.040602141145</v>
      </c>
      <c r="CU43" s="18">
        <f t="shared" si="548"/>
        <v>-962.59290258881265</v>
      </c>
      <c r="CV43" s="18">
        <f t="shared" ref="CV43:CW43" si="549">-CV34</f>
        <v>59853.03397022147</v>
      </c>
      <c r="CW43" s="18">
        <f t="shared" si="549"/>
        <v>21316.370526744435</v>
      </c>
      <c r="CX43" s="18">
        <f t="shared" ref="CX43:CY43" si="550">-CX34</f>
        <v>-28093.890260760185</v>
      </c>
      <c r="CY43" s="18">
        <f t="shared" si="550"/>
        <v>5115.5343095432008</v>
      </c>
      <c r="CZ43" s="41">
        <f t="shared" ref="CZ43:DA43" si="551">-CZ34</f>
        <v>-13263.194739819104</v>
      </c>
      <c r="DA43" s="41">
        <f t="shared" si="551"/>
        <v>-9514.6353110001</v>
      </c>
      <c r="DB43" s="41">
        <f t="shared" ref="DB43:DC43" si="552">-DB34</f>
        <v>5760.7784556449005</v>
      </c>
      <c r="DC43" s="41">
        <f t="shared" si="552"/>
        <v>-13218.245746667735</v>
      </c>
      <c r="DD43" s="41">
        <f t="shared" ref="DD43:DE43" si="553">-DD34</f>
        <v>11572.091585630145</v>
      </c>
      <c r="DE43" s="41">
        <f t="shared" si="553"/>
        <v>4834.9227403087734</v>
      </c>
      <c r="DF43" s="41">
        <f t="shared" ref="DF43:DG43" si="554">-DF34</f>
        <v>-46811.864694400851</v>
      </c>
      <c r="DG43" s="41">
        <f t="shared" si="554"/>
        <v>995.58676668212502</v>
      </c>
      <c r="DH43" s="41">
        <f t="shared" ref="DH43:DI43" si="555">-DH34</f>
        <v>56479.898850099969</v>
      </c>
      <c r="DI43" s="41">
        <f t="shared" si="555"/>
        <v>-17179.222112454707</v>
      </c>
      <c r="DJ43" s="41">
        <f t="shared" ref="DJ43:DK43" si="556">-DJ34</f>
        <v>6703.1357162136992</v>
      </c>
      <c r="DK43" s="41">
        <f t="shared" si="556"/>
        <v>12506.739945538502</v>
      </c>
      <c r="DL43" s="41">
        <f t="shared" ref="DL43:DM43" si="557">-DL34</f>
        <v>2609.046356920906</v>
      </c>
      <c r="DM43" s="41">
        <f t="shared" si="557"/>
        <v>9751.4578137971912</v>
      </c>
      <c r="DN43" s="41">
        <f t="shared" ref="DN43:DO43" si="558">-DN34</f>
        <v>16062.971815707668</v>
      </c>
      <c r="DO43" s="41">
        <f t="shared" si="558"/>
        <v>2405.4964241919188</v>
      </c>
      <c r="DP43" s="41">
        <f t="shared" ref="DP43:DQ43" si="559">-DP34</f>
        <v>6151.7939929856893</v>
      </c>
      <c r="DQ43" s="41">
        <f t="shared" si="559"/>
        <v>-6749.5918879489518</v>
      </c>
      <c r="DR43" s="41">
        <f t="shared" ref="DR43:DS43" si="560">-DR34</f>
        <v>-36941.178960313977</v>
      </c>
      <c r="DS43" s="41">
        <f t="shared" si="560"/>
        <v>-1511.9060109514987</v>
      </c>
      <c r="DT43" s="41">
        <f t="shared" ref="DT43:DU43" si="561">-DT34</f>
        <v>-23471.241493548157</v>
      </c>
      <c r="DU43" s="41">
        <f t="shared" si="561"/>
        <v>-8715.5890514761995</v>
      </c>
      <c r="DV43" s="41">
        <f t="shared" ref="DV43:DW43" si="562">-DV34</f>
        <v>5871.348723579069</v>
      </c>
      <c r="DW43" s="41">
        <f t="shared" si="562"/>
        <v>2787.0715972729172</v>
      </c>
      <c r="DX43" s="41">
        <f t="shared" ref="DX43:DY43" si="563">-DX34</f>
        <v>-28726.128503336033</v>
      </c>
      <c r="DY43" s="41">
        <f t="shared" si="563"/>
        <v>31794.009920527318</v>
      </c>
      <c r="DZ43" s="41">
        <f t="shared" ref="DZ43:EA43" si="564">-DZ34</f>
        <v>45423.848767651762</v>
      </c>
      <c r="EA43" s="41">
        <f t="shared" si="564"/>
        <v>-10945.048466096372</v>
      </c>
      <c r="EB43" s="41">
        <f t="shared" ref="EB43:EC43" si="565">-EB34</f>
        <v>-3956.4338429043055</v>
      </c>
      <c r="EC43" s="41">
        <f t="shared" si="565"/>
        <v>-13139.233656125672</v>
      </c>
      <c r="ED43" s="41">
        <f t="shared" ref="ED43:EE43" si="566">-ED34</f>
        <v>-5636.5897314063104</v>
      </c>
      <c r="EE43" s="41">
        <f t="shared" si="566"/>
        <v>-26392.147837092692</v>
      </c>
      <c r="EF43" s="41">
        <f t="shared" ref="EF43:EG43" si="567">-EF34</f>
        <v>85413.545468831187</v>
      </c>
      <c r="EG43" s="41">
        <f t="shared" si="567"/>
        <v>-19506.67843953579</v>
      </c>
      <c r="EH43" s="41">
        <f t="shared" ref="EH43:EI43" si="568">-EH34</f>
        <v>-293.95326681571896</v>
      </c>
      <c r="EI43" s="41">
        <f t="shared" si="568"/>
        <v>-9630.1897078867223</v>
      </c>
      <c r="EJ43" s="41">
        <f t="shared" ref="EJ43:EK43" si="569">-EJ34</f>
        <v>-26003.650987414985</v>
      </c>
      <c r="EK43" s="41">
        <f t="shared" si="569"/>
        <v>-40840.904444882224</v>
      </c>
      <c r="EL43" s="41">
        <f t="shared" ref="EL43:EM43" si="570">-EL34</f>
        <v>37829.508464750681</v>
      </c>
      <c r="EM43" s="41">
        <f t="shared" si="570"/>
        <v>44895.897410646023</v>
      </c>
      <c r="EN43" s="41">
        <f t="shared" ref="EN43:EO43" si="571">-EN34</f>
        <v>-38881.345020474815</v>
      </c>
      <c r="EO43" s="41">
        <f t="shared" si="571"/>
        <v>-18180.026874305375</v>
      </c>
      <c r="EP43" s="41">
        <f t="shared" ref="EP43:EQ43" si="572">-EP34</f>
        <v>18090.262859958544</v>
      </c>
      <c r="EQ43" s="41">
        <f t="shared" si="572"/>
        <v>-35716.335681512603</v>
      </c>
      <c r="ER43" s="41">
        <f t="shared" ref="ER43:ES43" si="573">-ER34</f>
        <v>65574.757182604386</v>
      </c>
      <c r="ES43" s="41">
        <f t="shared" si="573"/>
        <v>-22151.072093113595</v>
      </c>
      <c r="ET43" s="41">
        <f t="shared" ref="ET43:EU43" si="574">-ET34</f>
        <v>-20449.146071130024</v>
      </c>
      <c r="EU43" s="41">
        <f t="shared" si="574"/>
        <v>-1647.4514139399053</v>
      </c>
      <c r="EV43" s="41">
        <f t="shared" ref="EV43:EW43" si="575">-EV34</f>
        <v>29747.489956762023</v>
      </c>
      <c r="EW43" s="41">
        <f t="shared" si="575"/>
        <v>-7139.4495520550608</v>
      </c>
      <c r="EX43" s="41">
        <f t="shared" ref="EX43:EY43" si="576">-EX34</f>
        <v>-7583.2730603239233</v>
      </c>
      <c r="EY43" s="41">
        <f t="shared" si="576"/>
        <v>-16974.938442779057</v>
      </c>
      <c r="EZ43" s="41">
        <f t="shared" ref="EZ43:FA43" si="577">-EZ34</f>
        <v>-5139.3113467785615</v>
      </c>
      <c r="FA43" s="41">
        <f t="shared" si="577"/>
        <v>11817.423287349829</v>
      </c>
      <c r="FB43" s="41">
        <f t="shared" ref="FB43" si="578">-FB34</f>
        <v>79029.54648278188</v>
      </c>
    </row>
    <row r="44" spans="2:158" s="26" customFormat="1" ht="15" thickBot="1" x14ac:dyDescent="0.4">
      <c r="B44" s="45" t="s">
        <v>130</v>
      </c>
      <c r="C44" s="25" t="s">
        <v>69</v>
      </c>
      <c r="D44" s="46" t="s">
        <v>225</v>
      </c>
      <c r="E44" s="34">
        <f>+E27+E22</f>
        <v>5980.4000000000005</v>
      </c>
      <c r="F44" s="27">
        <f t="shared" ref="F44:P44" si="579">+F27+F22</f>
        <v>1850.2999999999993</v>
      </c>
      <c r="G44" s="27">
        <f t="shared" si="579"/>
        <v>9241.9000000000106</v>
      </c>
      <c r="H44" s="27">
        <f t="shared" si="579"/>
        <v>7987.6999999999989</v>
      </c>
      <c r="I44" s="27">
        <f t="shared" si="579"/>
        <v>62.499999999998181</v>
      </c>
      <c r="J44" s="27">
        <f t="shared" si="579"/>
        <v>14387.899999999998</v>
      </c>
      <c r="K44" s="27">
        <f t="shared" si="579"/>
        <v>541.20000000000618</v>
      </c>
      <c r="L44" s="27">
        <f t="shared" si="579"/>
        <v>2459.7000000000007</v>
      </c>
      <c r="M44" s="27">
        <f t="shared" si="579"/>
        <v>19175.799999999996</v>
      </c>
      <c r="N44" s="27">
        <f t="shared" si="579"/>
        <v>5713.9000000000015</v>
      </c>
      <c r="O44" s="27">
        <f t="shared" si="579"/>
        <v>11863.400000000001</v>
      </c>
      <c r="P44" s="44">
        <f t="shared" si="579"/>
        <v>32392.299999999996</v>
      </c>
      <c r="Q44" s="27">
        <f>+Q27+Q22</f>
        <v>-1278.100000000004</v>
      </c>
      <c r="R44" s="27">
        <f t="shared" ref="R44:AB44" si="580">+R27+R22</f>
        <v>4714.9999999999982</v>
      </c>
      <c r="S44" s="27">
        <f t="shared" si="580"/>
        <v>15515.1</v>
      </c>
      <c r="T44" s="27">
        <f t="shared" si="580"/>
        <v>6396.6000000000076</v>
      </c>
      <c r="U44" s="27">
        <f t="shared" si="580"/>
        <v>2668.4999999999982</v>
      </c>
      <c r="V44" s="27">
        <f t="shared" si="580"/>
        <v>15552.500000000004</v>
      </c>
      <c r="W44" s="27">
        <f t="shared" si="580"/>
        <v>2592.8000000000065</v>
      </c>
      <c r="X44" s="27">
        <f t="shared" si="580"/>
        <v>8553.8000000000065</v>
      </c>
      <c r="Y44" s="27">
        <f t="shared" si="580"/>
        <v>12109.499999999996</v>
      </c>
      <c r="Z44" s="27">
        <f t="shared" si="580"/>
        <v>9475.9000000000051</v>
      </c>
      <c r="AA44" s="27">
        <f t="shared" si="580"/>
        <v>2404.0000000000055</v>
      </c>
      <c r="AB44" s="44">
        <f t="shared" si="580"/>
        <v>38536</v>
      </c>
      <c r="AC44" s="27">
        <f>+AC27+AC22</f>
        <v>-5961.4999999999973</v>
      </c>
      <c r="AD44" s="27">
        <f t="shared" ref="AD44:AN44" si="581">+AD27+AD22</f>
        <v>8762.600000000004</v>
      </c>
      <c r="AE44" s="27">
        <f t="shared" si="581"/>
        <v>17160.700000000008</v>
      </c>
      <c r="AF44" s="27">
        <f t="shared" si="581"/>
        <v>7391.0999999999985</v>
      </c>
      <c r="AG44" s="27">
        <f t="shared" si="581"/>
        <v>5051.0999999999985</v>
      </c>
      <c r="AH44" s="27">
        <f t="shared" si="581"/>
        <v>18420.600000000002</v>
      </c>
      <c r="AI44" s="27">
        <f t="shared" si="581"/>
        <v>2942.6999999999971</v>
      </c>
      <c r="AJ44" s="27">
        <f t="shared" si="581"/>
        <v>2026.6999999999935</v>
      </c>
      <c r="AK44" s="27">
        <f t="shared" si="581"/>
        <v>10194.399999999991</v>
      </c>
      <c r="AL44" s="27">
        <f t="shared" si="581"/>
        <v>3456.700000000008</v>
      </c>
      <c r="AM44" s="27">
        <f t="shared" si="581"/>
        <v>10676.800000000001</v>
      </c>
      <c r="AN44" s="44">
        <f t="shared" si="581"/>
        <v>40673.80000000001</v>
      </c>
      <c r="AO44" s="27">
        <f>AO27+AO22</f>
        <v>6043.7239999999983</v>
      </c>
      <c r="AP44" s="27">
        <f t="shared" ref="AP44:AV44" si="582">AP27+AP22</f>
        <v>11487.862918000003</v>
      </c>
      <c r="AQ44" s="27">
        <f t="shared" si="582"/>
        <v>9280.3090000000011</v>
      </c>
      <c r="AR44" s="27">
        <f t="shared" si="582"/>
        <v>9618.721000000005</v>
      </c>
      <c r="AS44" s="27">
        <f t="shared" si="582"/>
        <v>5223.5840328099985</v>
      </c>
      <c r="AT44" s="27">
        <f t="shared" si="582"/>
        <v>11905.710000000014</v>
      </c>
      <c r="AU44" s="27">
        <f t="shared" si="582"/>
        <v>2655.0639999999948</v>
      </c>
      <c r="AV44" s="27">
        <f t="shared" si="582"/>
        <v>7386.0000000000073</v>
      </c>
      <c r="AW44" s="27">
        <f t="shared" ref="AW44:AX44" si="583">AW27+AW22</f>
        <v>13187.399999999998</v>
      </c>
      <c r="AX44" s="27">
        <f t="shared" si="583"/>
        <v>9971.5180000000037</v>
      </c>
      <c r="AY44" s="27">
        <f t="shared" ref="AY44:AZ44" si="584">AY27+AY22</f>
        <v>5324.1579999999976</v>
      </c>
      <c r="AZ44" s="27">
        <f t="shared" si="584"/>
        <v>43796.237999999983</v>
      </c>
      <c r="BA44" s="27">
        <f t="shared" ref="BA44:BB44" si="585">BA27+BA22</f>
        <v>6608.6114970906037</v>
      </c>
      <c r="BB44" s="27">
        <f t="shared" si="585"/>
        <v>8884.6125251358972</v>
      </c>
      <c r="BC44" s="27">
        <f t="shared" ref="BC44:BD44" si="586">BC27+BC22</f>
        <v>15143.7376112278</v>
      </c>
      <c r="BD44" s="27">
        <f t="shared" si="586"/>
        <v>7928.1494981898104</v>
      </c>
      <c r="BE44" s="27">
        <f t="shared" ref="BE44:BG44" si="587">BE27+BE22</f>
        <v>13482.671391792997</v>
      </c>
      <c r="BF44" s="27">
        <f t="shared" si="587"/>
        <v>10241.319748068796</v>
      </c>
      <c r="BG44" s="27">
        <f t="shared" si="587"/>
        <v>3179.6039106600092</v>
      </c>
      <c r="BH44" s="27">
        <f t="shared" ref="BH44:BI44" si="588">BH27+BH22</f>
        <v>5285.7377266539006</v>
      </c>
      <c r="BI44" s="27">
        <f t="shared" si="588"/>
        <v>25787.653174094987</v>
      </c>
      <c r="BJ44" s="27">
        <f t="shared" ref="BJ44:BK44" si="589">BJ27+BJ22</f>
        <v>11741.7181082563</v>
      </c>
      <c r="BK44" s="27">
        <f t="shared" si="589"/>
        <v>8492.3083739676895</v>
      </c>
      <c r="BL44" s="27">
        <f t="shared" ref="BL44:BM44" si="590">BL27+BL22</f>
        <v>27128.315060046207</v>
      </c>
      <c r="BM44" s="27">
        <f t="shared" si="590"/>
        <v>7735.5471816091303</v>
      </c>
      <c r="BN44" s="27">
        <f t="shared" ref="BN44:BO44" si="591">BN27+BN22</f>
        <v>8016.8471496280072</v>
      </c>
      <c r="BO44" s="27">
        <f t="shared" si="591"/>
        <v>15588.675009269507</v>
      </c>
      <c r="BP44" s="27">
        <f t="shared" ref="BP44:BQ44" si="592">BP27+BP22</f>
        <v>6894.0267067801724</v>
      </c>
      <c r="BQ44" s="27">
        <f t="shared" si="592"/>
        <v>3855.023124931</v>
      </c>
      <c r="BR44" s="27">
        <f t="shared" ref="BR44:BS44" si="593">BR27+BR22</f>
        <v>31686.941461230286</v>
      </c>
      <c r="BS44" s="27">
        <f t="shared" si="593"/>
        <v>5008.2745373505022</v>
      </c>
      <c r="BT44" s="27">
        <f t="shared" ref="BT44:BU44" si="594">BT27+BT22</f>
        <v>4402.8674809954991</v>
      </c>
      <c r="BU44" s="27">
        <f t="shared" si="594"/>
        <v>24496.240334800008</v>
      </c>
      <c r="BV44" s="27">
        <f t="shared" ref="BV44:BW44" si="595">BV27+BV22</f>
        <v>11251.835009060998</v>
      </c>
      <c r="BW44" s="27">
        <f t="shared" si="595"/>
        <v>6026.8801260683449</v>
      </c>
      <c r="BX44" s="27">
        <f t="shared" ref="BX44:BY44" si="596">BX27+BX22</f>
        <v>28612.681801304512</v>
      </c>
      <c r="BY44" s="27">
        <f t="shared" si="596"/>
        <v>7160.0715998805972</v>
      </c>
      <c r="BZ44" s="27">
        <f t="shared" ref="BZ44:CA44" si="597">BZ27+BZ22</f>
        <v>8182.9258030528881</v>
      </c>
      <c r="CA44" s="27">
        <f t="shared" si="597"/>
        <v>22582.327124179476</v>
      </c>
      <c r="CB44" s="27">
        <f t="shared" ref="CB44:CF44" si="598">CB27+CB22</f>
        <v>11396.107140426073</v>
      </c>
      <c r="CC44" s="27">
        <f t="shared" si="598"/>
        <v>4936.2119227924541</v>
      </c>
      <c r="CD44" s="27">
        <f t="shared" si="598"/>
        <v>26413.667000319918</v>
      </c>
      <c r="CE44" s="27">
        <f t="shared" si="598"/>
        <v>4536.6112015678427</v>
      </c>
      <c r="CF44" s="27">
        <f t="shared" si="598"/>
        <v>8863.2820763413965</v>
      </c>
      <c r="CG44" s="27">
        <f t="shared" ref="CG44:CI44" si="599">CG27+CG22</f>
        <v>18638.975193655799</v>
      </c>
      <c r="CH44" s="27">
        <f t="shared" ref="CH44" si="600">CH27+CH22</f>
        <v>5513.7752863141031</v>
      </c>
      <c r="CI44" s="27">
        <f t="shared" si="599"/>
        <v>2850.4860135214185</v>
      </c>
      <c r="CJ44" s="27">
        <f t="shared" ref="CJ44" si="601">CJ27+CJ22</f>
        <v>29817.649773493293</v>
      </c>
      <c r="CK44" s="27">
        <f>CK27+CK22</f>
        <v>-2033.1633622158479</v>
      </c>
      <c r="CL44" s="27">
        <f t="shared" ref="CL44" si="602">CL27+CL22</f>
        <v>-3646.8689380980159</v>
      </c>
      <c r="CM44" s="27">
        <f t="shared" ref="CM44:CS44" si="603">CM27+CM22</f>
        <v>2603.8619171238115</v>
      </c>
      <c r="CN44" s="27">
        <f t="shared" si="603"/>
        <v>-7698.4429892842018</v>
      </c>
      <c r="CO44" s="27">
        <f t="shared" si="603"/>
        <v>-5536.3829089455976</v>
      </c>
      <c r="CP44" s="27">
        <f t="shared" si="603"/>
        <v>18830.962526173014</v>
      </c>
      <c r="CQ44" s="27">
        <f t="shared" si="603"/>
        <v>1080.2650764657956</v>
      </c>
      <c r="CR44" s="27">
        <f t="shared" ref="CR44" si="604">CR27+CR22</f>
        <v>1959.338671985498</v>
      </c>
      <c r="CS44" s="27">
        <f t="shared" si="603"/>
        <v>11973.469238391595</v>
      </c>
      <c r="CT44" s="27">
        <f t="shared" ref="CT44:CU44" si="605">CT27+CT22</f>
        <v>8918.7101630011057</v>
      </c>
      <c r="CU44" s="27">
        <f t="shared" si="605"/>
        <v>6362.9271451659952</v>
      </c>
      <c r="CV44" s="27">
        <f t="shared" ref="CV44:CW44" si="606">CV27+CV22</f>
        <v>35713.035726990682</v>
      </c>
      <c r="CW44" s="27">
        <f t="shared" si="606"/>
        <v>23935.372548848885</v>
      </c>
      <c r="CX44" s="27">
        <f t="shared" ref="CX44:CY44" si="607">CX27+CX22</f>
        <v>-379.41152151758433</v>
      </c>
      <c r="CY44" s="27">
        <f t="shared" si="607"/>
        <v>11008.813876458702</v>
      </c>
      <c r="CZ44" s="44">
        <f t="shared" ref="CZ44:DA44" si="608">CZ27+CZ22</f>
        <v>3649.627366042394</v>
      </c>
      <c r="DA44" s="44">
        <f t="shared" si="608"/>
        <v>3018.3553183764016</v>
      </c>
      <c r="DB44" s="44">
        <f t="shared" ref="DB44:DC44" si="609">DB27+DB22</f>
        <v>20379.830990127262</v>
      </c>
      <c r="DC44" s="44">
        <f t="shared" si="609"/>
        <v>-2107.5419686506339</v>
      </c>
      <c r="DD44" s="44">
        <f t="shared" ref="DD44:DE44" si="610">DD27+DD22</f>
        <v>12097.357381919912</v>
      </c>
      <c r="DE44" s="44">
        <f t="shared" si="610"/>
        <v>11222.46888961699</v>
      </c>
      <c r="DF44" s="44">
        <f t="shared" ref="DF44:DG44" si="611">DF27+DF22</f>
        <v>13011.714927329147</v>
      </c>
      <c r="DG44" s="44">
        <f t="shared" si="611"/>
        <v>10762.616765963423</v>
      </c>
      <c r="DH44" s="44">
        <f t="shared" ref="DH44:DI44" si="612">DH27+DH22</f>
        <v>51777.614023448972</v>
      </c>
      <c r="DI44" s="44">
        <f t="shared" si="612"/>
        <v>-860.08297055190633</v>
      </c>
      <c r="DJ44" s="44">
        <f t="shared" ref="DJ44:DK44" si="613">DJ27+DJ22</f>
        <v>11184.0891794237</v>
      </c>
      <c r="DK44" s="44">
        <f t="shared" si="613"/>
        <v>19948.963550041204</v>
      </c>
      <c r="DL44" s="44">
        <f t="shared" ref="DL44:DM44" si="614">DL27+DL22</f>
        <v>14241.719768620906</v>
      </c>
      <c r="DM44" s="44">
        <f t="shared" si="614"/>
        <v>11927.182212057091</v>
      </c>
      <c r="DN44" s="44">
        <f t="shared" ref="DN44:DO44" si="615">DN27+DN22</f>
        <v>29987.952948387665</v>
      </c>
      <c r="DO44" s="44">
        <f t="shared" si="615"/>
        <v>12229.609663135818</v>
      </c>
      <c r="DP44" s="44">
        <f t="shared" ref="DP44:DQ44" si="616">DP27+DP22</f>
        <v>15183.064209712489</v>
      </c>
      <c r="DQ44" s="44">
        <f t="shared" si="616"/>
        <v>5229.6369345820731</v>
      </c>
      <c r="DR44" s="44">
        <f t="shared" ref="DR44:DS44" si="617">DR27+DR22</f>
        <v>11476.468178026527</v>
      </c>
      <c r="DS44" s="44">
        <f t="shared" si="617"/>
        <v>16912.188993129203</v>
      </c>
      <c r="DT44" s="44">
        <f t="shared" ref="DT44:DU44" si="618">DT27+DT22</f>
        <v>11505.28983093633</v>
      </c>
      <c r="DU44" s="44">
        <f t="shared" si="618"/>
        <v>-4383.2213567838025</v>
      </c>
      <c r="DV44" s="44">
        <f t="shared" ref="DV44:DW44" si="619">DV27+DV22</f>
        <v>10457.43922682507</v>
      </c>
      <c r="DW44" s="44">
        <f t="shared" si="619"/>
        <v>14754.830556309716</v>
      </c>
      <c r="DX44" s="44">
        <f t="shared" ref="DX44:DY44" si="620">DX27+DX22</f>
        <v>13760.475296367465</v>
      </c>
      <c r="DY44" s="44">
        <f t="shared" si="620"/>
        <v>268.40377698691736</v>
      </c>
      <c r="DZ44" s="44">
        <f t="shared" ref="DZ44:EA44" si="621">DZ27+DZ22</f>
        <v>21343.651177838354</v>
      </c>
      <c r="EA44" s="44">
        <f t="shared" si="621"/>
        <v>6115.3322927536192</v>
      </c>
      <c r="EB44" s="44">
        <f t="shared" ref="EB44:EC44" si="622">EB27+EB22</f>
        <v>13070.7953569608</v>
      </c>
      <c r="EC44" s="44">
        <f t="shared" si="622"/>
        <v>13640.533605004326</v>
      </c>
      <c r="ED44" s="44">
        <f t="shared" ref="ED44:EE44" si="623">ED27+ED22</f>
        <v>18153.302258023483</v>
      </c>
      <c r="EE44" s="44">
        <f t="shared" si="623"/>
        <v>5653.0498108172906</v>
      </c>
      <c r="EF44" s="44">
        <f t="shared" ref="EF44:EG44" si="624">EF27+EF22</f>
        <v>60502.953183623569</v>
      </c>
      <c r="EG44" s="44">
        <f t="shared" si="624"/>
        <v>-4240.8176002020809</v>
      </c>
      <c r="EH44" s="44">
        <f t="shared" ref="EH44:EI44" si="625">EH27+EH22</f>
        <v>5432.3135146242803</v>
      </c>
      <c r="EI44" s="44">
        <f t="shared" si="625"/>
        <v>12155.486429470311</v>
      </c>
      <c r="EJ44" s="44">
        <f t="shared" ref="EJ44:EK44" si="626">EJ27+EJ22</f>
        <v>8365.577943360011</v>
      </c>
      <c r="EK44" s="44">
        <f t="shared" si="626"/>
        <v>-4285.1335200599242</v>
      </c>
      <c r="EL44" s="44">
        <f t="shared" ref="EL44:EM44" si="627">EL27+EL22</f>
        <v>18743.76389272236</v>
      </c>
      <c r="EM44" s="44">
        <f t="shared" si="627"/>
        <v>71396.333126423444</v>
      </c>
      <c r="EN44" s="44">
        <f t="shared" ref="EN44:EO44" si="628">EN27+EN22</f>
        <v>-7284.3761548448128</v>
      </c>
      <c r="EO44" s="44">
        <f t="shared" si="628"/>
        <v>4206.7060567277695</v>
      </c>
      <c r="EP44" s="44">
        <f t="shared" ref="EP44:EQ44" si="629">EP27+EP22</f>
        <v>16411.877971238544</v>
      </c>
      <c r="EQ44" s="44">
        <f t="shared" si="629"/>
        <v>-12.665225366603408</v>
      </c>
      <c r="ER44" s="44">
        <f t="shared" ref="ER44:ES44" si="630">ER27+ER22</f>
        <v>66795.590809995279</v>
      </c>
      <c r="ES44" s="44">
        <f t="shared" si="630"/>
        <v>-4126.486479425992</v>
      </c>
      <c r="ET44" s="44">
        <f t="shared" ref="ET44:EU44" si="631">ET27+ET22</f>
        <v>-3913.9371002400258</v>
      </c>
      <c r="EU44" s="44">
        <f t="shared" si="631"/>
        <v>6886.5160483244908</v>
      </c>
      <c r="EV44" s="44">
        <f t="shared" ref="EV44:EW44" si="632">EV27+EV22</f>
        <v>54041.571131438017</v>
      </c>
      <c r="EW44" s="44">
        <f t="shared" si="632"/>
        <v>-2386.8935685690612</v>
      </c>
      <c r="EX44" s="44">
        <f t="shared" ref="EX44:EY44" si="633">EX27+EX22</f>
        <v>20812.211251000077</v>
      </c>
      <c r="EY44" s="44">
        <f t="shared" si="633"/>
        <v>-7796.5060724990617</v>
      </c>
      <c r="EZ44" s="44">
        <f t="shared" ref="EZ44:FA44" si="634">EZ27+EZ22</f>
        <v>10469.746047333938</v>
      </c>
      <c r="FA44" s="44">
        <f t="shared" si="634"/>
        <v>25916.73957205443</v>
      </c>
      <c r="FB44" s="44">
        <f t="shared" ref="FB44" si="635">FB27+FB22</f>
        <v>-11148.422231343433</v>
      </c>
    </row>
  </sheetData>
  <phoneticPr fontId="58" type="noConversion"/>
  <conditionalFormatting sqref="D10:D43">
    <cfRule type="duplicateValues" dxfId="1" priority="3"/>
  </conditionalFormatting>
  <conditionalFormatting sqref="D10:D44">
    <cfRule type="duplicateValues" dxfId="0" priority="1"/>
  </conditionalFormatting>
  <dataValidations disablePrompts="1" count="2">
    <dataValidation type="list" allowBlank="1" showInputMessage="1" showErrorMessage="1" sqref="C6" xr:uid="{00000000-0002-0000-0000-000000000000}">
      <formula1>$XBH$2:$XBH$4</formula1>
    </dataValidation>
    <dataValidation type="list" allowBlank="1" showErrorMessage="1" prompt="_x000a_" sqref="C5" xr:uid="{00000000-0002-0000-0000-000001000000}">
      <formula1>$XBI$2:$XBI$5</formula1>
    </dataValidation>
  </dataValidations>
  <pageMargins left="0.7" right="0.7" top="0.75" bottom="0.75" header="0.3" footer="0.3"/>
  <pageSetup orientation="landscape" r:id="rId1"/>
  <ignoredErrors>
    <ignoredError sqref="BC36 CI36 BK36:CC36 CL36 CN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Company>Ministry of Finance and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yvolyn.maxwell</dc:creator>
  <cp:lastModifiedBy>Suzell Wray</cp:lastModifiedBy>
  <cp:lastPrinted>2017-04-28T21:12:58Z</cp:lastPrinted>
  <dcterms:created xsi:type="dcterms:W3CDTF">2017-01-20T00:36:51Z</dcterms:created>
  <dcterms:modified xsi:type="dcterms:W3CDTF">2026-03-11T13:44:28Z</dcterms:modified>
</cp:coreProperties>
</file>